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<sst xmlns="http://schemas.openxmlformats.org/spreadsheetml/2006/main" count="136" uniqueCount="84">
  <si>
    <t>№</t>
  </si>
  <si>
    <t>Адрес</t>
  </si>
  <si>
    <t>Эт</t>
  </si>
  <si>
    <t>К-во квр</t>
  </si>
  <si>
    <t>Всего</t>
  </si>
  <si>
    <t>Дер</t>
  </si>
  <si>
    <t>50 лет Октября</t>
  </si>
  <si>
    <t>М.Горького</t>
  </si>
  <si>
    <t>Кир</t>
  </si>
  <si>
    <t>Революционная</t>
  </si>
  <si>
    <t>Ст.Разина</t>
  </si>
  <si>
    <t>3б</t>
  </si>
  <si>
    <t>Леваневского</t>
  </si>
  <si>
    <t>Свердлова</t>
  </si>
  <si>
    <t>Песчаная</t>
  </si>
  <si>
    <t>Пан</t>
  </si>
  <si>
    <t>Чехова</t>
  </si>
  <si>
    <t>Арб</t>
  </si>
  <si>
    <t>Нефедьева</t>
  </si>
  <si>
    <t>№ дома</t>
  </si>
  <si>
    <t>Год пост-ройки</t>
  </si>
  <si>
    <t>Технический</t>
  </si>
  <si>
    <t>Детский</t>
  </si>
  <si>
    <t>Халтурина</t>
  </si>
  <si>
    <t>Новоселов</t>
  </si>
  <si>
    <t>Аморт.отчисл.</t>
  </si>
  <si>
    <t>шифр</t>
  </si>
  <si>
    <t>норма</t>
  </si>
  <si>
    <t>Баланс.
(восстан.)
ст-ть</t>
  </si>
  <si>
    <t>в том числе</t>
  </si>
  <si>
    <t>Дата 
послед. инвента-ризации</t>
  </si>
  <si>
    <t>Бру</t>
  </si>
  <si>
    <t>Общая площадь квартир, кв.м</t>
  </si>
  <si>
    <t>Сумма 
сбора 
за месяц</t>
  </si>
  <si>
    <t>Прив.</t>
  </si>
  <si>
    <t>Мун.</t>
  </si>
  <si>
    <t>Пер.в н/ж</t>
  </si>
  <si>
    <t>Изн
%</t>
  </si>
  <si>
    <t>ЦО</t>
  </si>
  <si>
    <t>ГВС</t>
  </si>
  <si>
    <t>ХВС</t>
  </si>
  <si>
    <t>Встроенных помещений</t>
  </si>
  <si>
    <t>Встроенно-
пристроенных</t>
  </si>
  <si>
    <t>Пристроенных</t>
  </si>
  <si>
    <t>Наличие в домах помещений</t>
  </si>
  <si>
    <t>ГРП</t>
  </si>
  <si>
    <t>Кол-во подъезд</t>
  </si>
  <si>
    <t>газ.б</t>
  </si>
  <si>
    <t>газ.б.</t>
  </si>
  <si>
    <t>ЦК</t>
  </si>
  <si>
    <t>МК</t>
  </si>
  <si>
    <t>Убор.S</t>
  </si>
  <si>
    <t>S кровли</t>
  </si>
  <si>
    <t>Кол-во лестниц</t>
  </si>
  <si>
    <t>Материал стен</t>
  </si>
  <si>
    <t>Тар
иф, 
руб. 
за 1 кв.м</t>
  </si>
  <si>
    <t>Виды благоустройства:
ЦО - центр.отопление, ГРП - центр.газ., Газ.б.- газ.баллоны,       ГВС - горячее ВС, ЦК - центр.кан-ция, МК - мест.канал-ция, ХВС - центр.ВС</t>
  </si>
  <si>
    <t>Кол-во
ВРУ</t>
  </si>
  <si>
    <t>Дата
передачи</t>
  </si>
  <si>
    <t>Леваневского, кв.2</t>
  </si>
  <si>
    <t>Нефедьева, кв.2</t>
  </si>
  <si>
    <t>К-во квр
на ТО</t>
  </si>
  <si>
    <t>на ТО</t>
  </si>
  <si>
    <t>мун.</t>
  </si>
  <si>
    <t>Назукина, кв.2</t>
  </si>
  <si>
    <t>МОП мун.</t>
  </si>
  <si>
    <t>Общ.S муниц.</t>
  </si>
  <si>
    <t>Доля мун.жилья</t>
  </si>
  <si>
    <t>МОП</t>
  </si>
  <si>
    <t>повалы, тех.подполья</t>
  </si>
  <si>
    <t>Цок., не жил.</t>
  </si>
  <si>
    <t>Общая площадь квр и МОП, м2</t>
  </si>
  <si>
    <t>Общая площадь дома, кв.м</t>
  </si>
  <si>
    <t xml:space="preserve">  Реестр жилищного фонда г. Кудымкара, находящегося на обслуживании ОАО "ККП" на 01.01.2013 г. </t>
  </si>
  <si>
    <t>Коммунистическая</t>
  </si>
  <si>
    <t>Тургенева, кв 4</t>
  </si>
  <si>
    <t>Новоселов, кв 1</t>
  </si>
  <si>
    <t>Герцена, 2</t>
  </si>
  <si>
    <t>Быстрая</t>
  </si>
  <si>
    <t>Колыхматова, кв 1</t>
  </si>
  <si>
    <t>Данилова, кв 1,2</t>
  </si>
  <si>
    <t>Зеленая, кв.2</t>
  </si>
  <si>
    <t>Новоселов, кв.2</t>
  </si>
  <si>
    <t>Технический, кв.4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</si>
</sst>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mmm/yyyy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[$-FC19]d\ mmmm\ yyyy\ &quot;г.&quot;"/>
    <numFmt numFmtId="183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4" fontId="8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1" xfId="0" applyNumberFormat="1" applyFont="1" applyFill="1" applyBorder="1" applyAlignment="1">
      <alignment vertical="center"/>
    </xf>
    <xf numFmtId="167" fontId="8" fillId="0" borderId="11" xfId="0" applyNumberFormat="1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167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right" vertical="center"/>
    </xf>
    <xf numFmtId="167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4" fontId="8" fillId="33" borderId="1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167" fontId="8" fillId="0" borderId="13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right" vertical="center" wrapText="1"/>
    </xf>
    <xf numFmtId="167" fontId="8" fillId="34" borderId="13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167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0" fontId="8" fillId="34" borderId="11" xfId="0" applyNumberFormat="1" applyFont="1" applyFill="1" applyBorder="1" applyAlignment="1">
      <alignment horizontal="right" vertical="center"/>
    </xf>
    <xf numFmtId="167" fontId="8" fillId="34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14" fontId="8" fillId="34" borderId="11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right" vertical="center" wrapText="1"/>
    </xf>
    <xf numFmtId="167" fontId="8" fillId="35" borderId="13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167" fontId="8" fillId="35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/>
    </xf>
    <xf numFmtId="0" fontId="8" fillId="35" borderId="11" xfId="0" applyNumberFormat="1" applyFont="1" applyFill="1" applyBorder="1" applyAlignment="1">
      <alignment horizontal="right" vertical="center"/>
    </xf>
    <xf numFmtId="167" fontId="8" fillId="35" borderId="11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14" fontId="8" fillId="35" borderId="11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4"/>
  <sheetViews>
    <sheetView tabSelected="1" zoomScalePageLayoutView="0" workbookViewId="0" topLeftCell="A1">
      <pane xSplit="15" ySplit="6" topLeftCell="S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10" sqref="A10:IV10"/>
    </sheetView>
  </sheetViews>
  <sheetFormatPr defaultColWidth="9.00390625" defaultRowHeight="12.75"/>
  <cols>
    <col min="1" max="1" width="7.875" style="0" bestFit="1" customWidth="1"/>
    <col min="2" max="2" width="1.875" style="0" bestFit="1" customWidth="1"/>
    <col min="3" max="3" width="5.375" style="0" customWidth="1"/>
    <col min="4" max="4" width="3.25390625" style="10" customWidth="1"/>
    <col min="5" max="5" width="16.00390625" style="1" bestFit="1" customWidth="1"/>
    <col min="6" max="6" width="4.25390625" style="2" customWidth="1"/>
    <col min="7" max="7" width="4.75390625" style="39" customWidth="1"/>
    <col min="8" max="8" width="3.75390625" style="2" customWidth="1"/>
    <col min="9" max="9" width="2.625" style="2" customWidth="1"/>
    <col min="10" max="11" width="4.375" style="2" customWidth="1"/>
    <col min="12" max="12" width="9.875" style="2" customWidth="1"/>
    <col min="13" max="14" width="7.625" style="2" customWidth="1"/>
    <col min="15" max="16" width="7.75390625" style="2" customWidth="1"/>
    <col min="17" max="17" width="7.625" style="2" customWidth="1"/>
    <col min="18" max="21" width="8.625" style="37" customWidth="1"/>
    <col min="22" max="22" width="9.75390625" style="3" customWidth="1"/>
    <col min="23" max="23" width="8.625" style="3" customWidth="1"/>
    <col min="24" max="24" width="9.75390625" style="3" customWidth="1"/>
    <col min="25" max="25" width="6.75390625" style="0" customWidth="1"/>
    <col min="26" max="26" width="9.00390625" style="8" customWidth="1"/>
    <col min="27" max="27" width="9.875" style="13" customWidth="1"/>
    <col min="28" max="28" width="5.125" style="38" customWidth="1"/>
    <col min="29" max="29" width="10.125" style="8" customWidth="1"/>
    <col min="30" max="30" width="3.125" style="8" customWidth="1"/>
    <col min="31" max="31" width="8.75390625" style="8" customWidth="1"/>
    <col min="32" max="32" width="4.625" style="10" customWidth="1"/>
    <col min="33" max="33" width="4.25390625" style="10" customWidth="1"/>
    <col min="34" max="34" width="4.375" style="0" customWidth="1"/>
    <col min="35" max="35" width="5.125" style="0" customWidth="1"/>
    <col min="36" max="36" width="5.875" style="0" customWidth="1"/>
    <col min="37" max="37" width="3.625" style="44" customWidth="1"/>
    <col min="38" max="38" width="3.375" style="50" customWidth="1"/>
    <col min="39" max="40" width="4.125" style="50" customWidth="1"/>
    <col min="41" max="41" width="4.25390625" style="44" customWidth="1"/>
    <col min="42" max="42" width="4.00390625" style="44" customWidth="1"/>
    <col min="43" max="43" width="4.125" style="44" customWidth="1"/>
    <col min="44" max="44" width="25.25390625" style="10" customWidth="1"/>
    <col min="45" max="45" width="23.25390625" style="10" customWidth="1"/>
    <col min="46" max="46" width="21.25390625" style="10" customWidth="1"/>
  </cols>
  <sheetData>
    <row r="1" spans="4:46" s="4" customFormat="1" ht="11.25" customHeight="1" hidden="1">
      <c r="D1" s="9"/>
      <c r="E1" s="5"/>
      <c r="G1" s="39"/>
      <c r="R1" s="35"/>
      <c r="S1" s="35"/>
      <c r="T1" s="35"/>
      <c r="U1" s="35"/>
      <c r="V1" s="6"/>
      <c r="W1" s="6"/>
      <c r="X1" s="6"/>
      <c r="Z1" s="7"/>
      <c r="AA1" s="12"/>
      <c r="AB1" s="38"/>
      <c r="AC1" s="7"/>
      <c r="AD1" s="7"/>
      <c r="AE1" s="8"/>
      <c r="AF1" s="10"/>
      <c r="AG1" s="10"/>
      <c r="AK1" s="43"/>
      <c r="AL1" s="49"/>
      <c r="AM1" s="49"/>
      <c r="AN1" s="49"/>
      <c r="AO1" s="43"/>
      <c r="AP1" s="43"/>
      <c r="AQ1" s="43"/>
      <c r="AR1" s="10"/>
      <c r="AS1" s="10"/>
      <c r="AT1" s="10"/>
    </row>
    <row r="2" spans="4:46" s="4" customFormat="1" ht="15" customHeight="1">
      <c r="D2" s="119" t="s">
        <v>73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K2" s="43"/>
      <c r="AL2" s="49"/>
      <c r="AM2" s="49"/>
      <c r="AN2" s="49"/>
      <c r="AO2" s="43"/>
      <c r="AP2" s="43"/>
      <c r="AQ2" s="43"/>
      <c r="AR2" s="10"/>
      <c r="AS2" s="10"/>
      <c r="AT2" s="10"/>
    </row>
    <row r="3" spans="1:46" s="4" customFormat="1" ht="33.75" customHeight="1">
      <c r="A3" s="130" t="s">
        <v>58</v>
      </c>
      <c r="B3" s="69"/>
      <c r="C3" s="69"/>
      <c r="D3" s="120" t="s">
        <v>0</v>
      </c>
      <c r="E3" s="123" t="s">
        <v>1</v>
      </c>
      <c r="F3" s="123" t="s">
        <v>19</v>
      </c>
      <c r="G3" s="165" t="s">
        <v>20</v>
      </c>
      <c r="H3" s="123" t="s">
        <v>54</v>
      </c>
      <c r="I3" s="123" t="s">
        <v>2</v>
      </c>
      <c r="J3" s="123" t="s">
        <v>3</v>
      </c>
      <c r="K3" s="123" t="s">
        <v>61</v>
      </c>
      <c r="L3" s="123" t="s">
        <v>72</v>
      </c>
      <c r="M3" s="123" t="s">
        <v>71</v>
      </c>
      <c r="N3" s="123" t="s">
        <v>68</v>
      </c>
      <c r="O3" s="126" t="s">
        <v>32</v>
      </c>
      <c r="P3" s="127"/>
      <c r="Q3" s="127"/>
      <c r="R3" s="127"/>
      <c r="S3" s="127"/>
      <c r="T3" s="127"/>
      <c r="U3" s="127"/>
      <c r="V3" s="127"/>
      <c r="W3" s="77"/>
      <c r="X3" s="77"/>
      <c r="Y3" s="160" t="s">
        <v>25</v>
      </c>
      <c r="Z3" s="161"/>
      <c r="AA3" s="133" t="s">
        <v>28</v>
      </c>
      <c r="AB3" s="145" t="s">
        <v>55</v>
      </c>
      <c r="AC3" s="116" t="s">
        <v>33</v>
      </c>
      <c r="AD3" s="148" t="s">
        <v>37</v>
      </c>
      <c r="AE3" s="116" t="s">
        <v>30</v>
      </c>
      <c r="AF3" s="130" t="s">
        <v>57</v>
      </c>
      <c r="AG3" s="130" t="s">
        <v>52</v>
      </c>
      <c r="AH3" s="151" t="s">
        <v>46</v>
      </c>
      <c r="AI3" s="151" t="s">
        <v>53</v>
      </c>
      <c r="AJ3" s="151" t="s">
        <v>51</v>
      </c>
      <c r="AK3" s="158" t="s">
        <v>56</v>
      </c>
      <c r="AL3" s="159"/>
      <c r="AM3" s="159"/>
      <c r="AN3" s="159"/>
      <c r="AO3" s="137"/>
      <c r="AP3" s="137"/>
      <c r="AQ3" s="137"/>
      <c r="AR3" s="136" t="s">
        <v>44</v>
      </c>
      <c r="AS3" s="137"/>
      <c r="AT3" s="138"/>
    </row>
    <row r="4" spans="1:46" s="4" customFormat="1" ht="3" customHeight="1" hidden="1">
      <c r="A4" s="131"/>
      <c r="B4" s="70"/>
      <c r="C4" s="70"/>
      <c r="D4" s="121"/>
      <c r="E4" s="124"/>
      <c r="F4" s="124"/>
      <c r="G4" s="166"/>
      <c r="H4" s="124"/>
      <c r="I4" s="124"/>
      <c r="J4" s="124"/>
      <c r="K4" s="124"/>
      <c r="L4" s="124"/>
      <c r="M4" s="124"/>
      <c r="N4" s="124"/>
      <c r="O4" s="128"/>
      <c r="P4" s="129"/>
      <c r="Q4" s="129"/>
      <c r="R4" s="129"/>
      <c r="S4" s="129"/>
      <c r="T4" s="129"/>
      <c r="U4" s="129"/>
      <c r="V4" s="129"/>
      <c r="W4" s="78"/>
      <c r="X4" s="78"/>
      <c r="Y4" s="11"/>
      <c r="Z4" s="114" t="s">
        <v>27</v>
      </c>
      <c r="AA4" s="134"/>
      <c r="AB4" s="146"/>
      <c r="AC4" s="154"/>
      <c r="AD4" s="149"/>
      <c r="AE4" s="117"/>
      <c r="AF4" s="131"/>
      <c r="AG4" s="156"/>
      <c r="AH4" s="152"/>
      <c r="AI4" s="152"/>
      <c r="AJ4" s="152"/>
      <c r="AK4" s="139"/>
      <c r="AL4" s="140"/>
      <c r="AM4" s="140"/>
      <c r="AN4" s="140"/>
      <c r="AO4" s="140"/>
      <c r="AP4" s="140"/>
      <c r="AQ4" s="140"/>
      <c r="AR4" s="139"/>
      <c r="AS4" s="140"/>
      <c r="AT4" s="141"/>
    </row>
    <row r="5" spans="1:46" s="4" customFormat="1" ht="12" customHeight="1">
      <c r="A5" s="131"/>
      <c r="B5" s="70"/>
      <c r="C5" s="70"/>
      <c r="D5" s="121"/>
      <c r="E5" s="124"/>
      <c r="F5" s="124"/>
      <c r="G5" s="166"/>
      <c r="H5" s="124"/>
      <c r="I5" s="124"/>
      <c r="J5" s="124"/>
      <c r="K5" s="124"/>
      <c r="L5" s="124"/>
      <c r="M5" s="124"/>
      <c r="N5" s="124"/>
      <c r="O5" s="123" t="s">
        <v>4</v>
      </c>
      <c r="P5" s="123" t="s">
        <v>62</v>
      </c>
      <c r="Q5" s="162" t="s">
        <v>29</v>
      </c>
      <c r="R5" s="163"/>
      <c r="S5" s="163"/>
      <c r="T5" s="163"/>
      <c r="U5" s="163"/>
      <c r="V5" s="164"/>
      <c r="W5" s="76"/>
      <c r="X5" s="76"/>
      <c r="Y5" s="11"/>
      <c r="Z5" s="114"/>
      <c r="AA5" s="134"/>
      <c r="AB5" s="146"/>
      <c r="AC5" s="154"/>
      <c r="AD5" s="149"/>
      <c r="AE5" s="117"/>
      <c r="AF5" s="131"/>
      <c r="AG5" s="156"/>
      <c r="AH5" s="152"/>
      <c r="AI5" s="152"/>
      <c r="AJ5" s="152"/>
      <c r="AK5" s="142"/>
      <c r="AL5" s="143"/>
      <c r="AM5" s="143"/>
      <c r="AN5" s="143"/>
      <c r="AO5" s="143"/>
      <c r="AP5" s="143"/>
      <c r="AQ5" s="143"/>
      <c r="AR5" s="142"/>
      <c r="AS5" s="143"/>
      <c r="AT5" s="144"/>
    </row>
    <row r="6" spans="1:51" s="4" customFormat="1" ht="22.5" customHeight="1">
      <c r="A6" s="132"/>
      <c r="B6" s="71"/>
      <c r="C6" s="71"/>
      <c r="D6" s="122"/>
      <c r="E6" s="125"/>
      <c r="F6" s="125"/>
      <c r="G6" s="167"/>
      <c r="H6" s="125"/>
      <c r="I6" s="125"/>
      <c r="J6" s="125"/>
      <c r="K6" s="125"/>
      <c r="L6" s="125"/>
      <c r="M6" s="125"/>
      <c r="N6" s="125"/>
      <c r="O6" s="125"/>
      <c r="P6" s="125"/>
      <c r="Q6" s="75" t="s">
        <v>36</v>
      </c>
      <c r="R6" s="36" t="s">
        <v>35</v>
      </c>
      <c r="S6" s="36" t="s">
        <v>65</v>
      </c>
      <c r="T6" s="36" t="s">
        <v>66</v>
      </c>
      <c r="U6" s="36" t="s">
        <v>67</v>
      </c>
      <c r="V6" s="36" t="s">
        <v>34</v>
      </c>
      <c r="W6" s="36" t="s">
        <v>70</v>
      </c>
      <c r="X6" s="36" t="s">
        <v>69</v>
      </c>
      <c r="Y6" s="11" t="s">
        <v>26</v>
      </c>
      <c r="Z6" s="115"/>
      <c r="AA6" s="135"/>
      <c r="AB6" s="147"/>
      <c r="AC6" s="155"/>
      <c r="AD6" s="150"/>
      <c r="AE6" s="118"/>
      <c r="AF6" s="132"/>
      <c r="AG6" s="157"/>
      <c r="AH6" s="153"/>
      <c r="AI6" s="153"/>
      <c r="AJ6" s="153"/>
      <c r="AK6" s="47" t="s">
        <v>38</v>
      </c>
      <c r="AL6" s="47" t="s">
        <v>45</v>
      </c>
      <c r="AM6" s="47" t="s">
        <v>47</v>
      </c>
      <c r="AN6" s="47" t="s">
        <v>40</v>
      </c>
      <c r="AO6" s="47" t="s">
        <v>39</v>
      </c>
      <c r="AP6" s="47" t="s">
        <v>49</v>
      </c>
      <c r="AQ6" s="47" t="s">
        <v>50</v>
      </c>
      <c r="AR6" s="47" t="s">
        <v>41</v>
      </c>
      <c r="AS6" s="48" t="s">
        <v>42</v>
      </c>
      <c r="AT6" s="47" t="s">
        <v>43</v>
      </c>
      <c r="AU6" s="4">
        <v>1</v>
      </c>
      <c r="AV6" s="4">
        <v>2</v>
      </c>
      <c r="AW6" s="4">
        <v>3</v>
      </c>
      <c r="AX6" s="4">
        <v>4</v>
      </c>
      <c r="AY6" s="4">
        <v>5</v>
      </c>
    </row>
    <row r="7" spans="1:46" s="108" customFormat="1" ht="15.75" customHeight="1">
      <c r="A7" s="95"/>
      <c r="B7" s="96">
        <v>4</v>
      </c>
      <c r="C7" s="96" t="s">
        <v>63</v>
      </c>
      <c r="D7" s="113">
        <v>12</v>
      </c>
      <c r="E7" s="97" t="s">
        <v>6</v>
      </c>
      <c r="F7" s="97">
        <v>68</v>
      </c>
      <c r="G7" s="98">
        <v>1953</v>
      </c>
      <c r="H7" s="97" t="s">
        <v>5</v>
      </c>
      <c r="I7" s="97">
        <v>1</v>
      </c>
      <c r="J7" s="97">
        <v>1</v>
      </c>
      <c r="K7" s="97">
        <f>J7</f>
        <v>1</v>
      </c>
      <c r="L7" s="99">
        <f>M7+W7</f>
        <v>40.2</v>
      </c>
      <c r="M7" s="97">
        <v>40.2</v>
      </c>
      <c r="N7" s="100">
        <f>M7-O7</f>
        <v>0</v>
      </c>
      <c r="O7" s="100">
        <v>40.2</v>
      </c>
      <c r="P7" s="101">
        <f>O7</f>
        <v>40.2</v>
      </c>
      <c r="Q7" s="100"/>
      <c r="R7" s="100">
        <v>40.2</v>
      </c>
      <c r="S7" s="102">
        <f>R7/O7*N7</f>
        <v>0</v>
      </c>
      <c r="T7" s="102">
        <f>R7+S7</f>
        <v>40.2</v>
      </c>
      <c r="U7" s="102">
        <f>T7*100/M7</f>
        <v>100</v>
      </c>
      <c r="V7" s="102">
        <f>O7-Q7-R7</f>
        <v>0</v>
      </c>
      <c r="W7" s="102"/>
      <c r="X7" s="102"/>
      <c r="Y7" s="100">
        <v>10103</v>
      </c>
      <c r="Z7" s="103">
        <v>2</v>
      </c>
      <c r="AA7" s="104">
        <v>83236.3</v>
      </c>
      <c r="AB7" s="103">
        <v>3.89</v>
      </c>
      <c r="AC7" s="105">
        <f>O7*AB7</f>
        <v>156.37800000000001</v>
      </c>
      <c r="AD7" s="106">
        <v>40</v>
      </c>
      <c r="AE7" s="109">
        <v>36041</v>
      </c>
      <c r="AF7" s="95"/>
      <c r="AG7" s="95"/>
      <c r="AH7" s="95">
        <v>1</v>
      </c>
      <c r="AI7" s="95"/>
      <c r="AJ7" s="95"/>
      <c r="AK7" s="107"/>
      <c r="AL7" s="107"/>
      <c r="AM7" s="107"/>
      <c r="AN7" s="107" t="s">
        <v>40</v>
      </c>
      <c r="AO7" s="107"/>
      <c r="AP7" s="107"/>
      <c r="AQ7" s="107"/>
      <c r="AR7" s="95"/>
      <c r="AS7" s="95"/>
      <c r="AT7" s="95"/>
    </row>
    <row r="8" spans="1:46" s="30" customFormat="1" ht="15.75" customHeight="1">
      <c r="A8" s="29"/>
      <c r="B8" s="54">
        <v>2</v>
      </c>
      <c r="C8" s="54" t="s">
        <v>63</v>
      </c>
      <c r="D8" s="21">
        <v>24</v>
      </c>
      <c r="E8" s="22" t="s">
        <v>78</v>
      </c>
      <c r="F8" s="22">
        <v>14</v>
      </c>
      <c r="G8" s="40">
        <v>1983</v>
      </c>
      <c r="H8" s="22" t="s">
        <v>5</v>
      </c>
      <c r="I8" s="22">
        <v>1</v>
      </c>
      <c r="J8" s="22">
        <v>2</v>
      </c>
      <c r="K8" s="22">
        <v>1</v>
      </c>
      <c r="L8" s="79">
        <f>M8+W8</f>
        <v>113</v>
      </c>
      <c r="M8" s="22">
        <v>113</v>
      </c>
      <c r="N8" s="24">
        <f>M8-O8</f>
        <v>0</v>
      </c>
      <c r="O8" s="24">
        <v>113</v>
      </c>
      <c r="P8" s="23">
        <v>68.2</v>
      </c>
      <c r="Q8" s="24"/>
      <c r="R8" s="24">
        <v>32.1</v>
      </c>
      <c r="S8" s="51">
        <f>(M8-O8)/R8</f>
        <v>0</v>
      </c>
      <c r="T8" s="51">
        <f>R8+S8</f>
        <v>32.1</v>
      </c>
      <c r="U8" s="51">
        <f>T8*100/M8</f>
        <v>28.4070796460177</v>
      </c>
      <c r="V8" s="51">
        <f>O8-Q8-R8</f>
        <v>80.9</v>
      </c>
      <c r="W8" s="51"/>
      <c r="X8" s="51"/>
      <c r="Y8" s="24">
        <v>10101</v>
      </c>
      <c r="Z8" s="25">
        <v>0.8</v>
      </c>
      <c r="AA8" s="26">
        <v>218868</v>
      </c>
      <c r="AB8" s="25">
        <v>3.89</v>
      </c>
      <c r="AC8" s="52">
        <f>O8*AB8</f>
        <v>439.57</v>
      </c>
      <c r="AD8" s="27">
        <v>30</v>
      </c>
      <c r="AE8" s="27"/>
      <c r="AF8" s="29"/>
      <c r="AG8" s="29"/>
      <c r="AH8" s="29"/>
      <c r="AI8" s="29"/>
      <c r="AJ8" s="29"/>
      <c r="AK8" s="45"/>
      <c r="AL8" s="45"/>
      <c r="AM8" s="45"/>
      <c r="AN8" s="45" t="s">
        <v>40</v>
      </c>
      <c r="AO8" s="45"/>
      <c r="AP8" s="45"/>
      <c r="AQ8" s="45"/>
      <c r="AR8" s="29"/>
      <c r="AS8" s="29"/>
      <c r="AT8" s="29"/>
    </row>
    <row r="9" spans="1:46" s="30" customFormat="1" ht="15.75" customHeight="1">
      <c r="A9" s="29"/>
      <c r="B9" s="54">
        <v>2</v>
      </c>
      <c r="C9" s="54" t="s">
        <v>63</v>
      </c>
      <c r="D9" s="21">
        <v>67</v>
      </c>
      <c r="E9" s="22" t="s">
        <v>22</v>
      </c>
      <c r="F9" s="31" t="s">
        <v>11</v>
      </c>
      <c r="G9" s="40">
        <v>1965</v>
      </c>
      <c r="H9" s="22" t="s">
        <v>5</v>
      </c>
      <c r="I9" s="22">
        <v>1</v>
      </c>
      <c r="J9" s="22">
        <v>6</v>
      </c>
      <c r="K9" s="22">
        <f>J9</f>
        <v>6</v>
      </c>
      <c r="L9" s="79">
        <f>M9+W9</f>
        <v>313.1</v>
      </c>
      <c r="M9" s="22">
        <v>313.1</v>
      </c>
      <c r="N9" s="24">
        <f>M9-O9</f>
        <v>15.700000000000045</v>
      </c>
      <c r="O9" s="24">
        <v>297.4</v>
      </c>
      <c r="P9" s="23">
        <f>O9</f>
        <v>297.4</v>
      </c>
      <c r="Q9" s="24"/>
      <c r="R9" s="24">
        <v>26</v>
      </c>
      <c r="S9" s="51">
        <f>R9/O9*N9</f>
        <v>1.3725622057834606</v>
      </c>
      <c r="T9" s="51">
        <f>R9+S9</f>
        <v>27.37256220578346</v>
      </c>
      <c r="U9" s="51">
        <f>T9*100/M9</f>
        <v>8.742434431741763</v>
      </c>
      <c r="V9" s="51">
        <f>O9-Q9-R9</f>
        <v>271.4</v>
      </c>
      <c r="W9" s="51"/>
      <c r="X9" s="51"/>
      <c r="Y9" s="24">
        <v>10103</v>
      </c>
      <c r="Z9" s="25">
        <v>2</v>
      </c>
      <c r="AA9" s="26">
        <v>51472.1</v>
      </c>
      <c r="AB9" s="25">
        <v>3.89</v>
      </c>
      <c r="AC9" s="52">
        <f>O9*AB9</f>
        <v>1156.886</v>
      </c>
      <c r="AD9" s="27">
        <v>40</v>
      </c>
      <c r="AE9" s="28">
        <v>38448</v>
      </c>
      <c r="AF9" s="29"/>
      <c r="AG9" s="29"/>
      <c r="AH9" s="29"/>
      <c r="AI9" s="29"/>
      <c r="AJ9" s="29"/>
      <c r="AK9" s="45"/>
      <c r="AL9" s="45"/>
      <c r="AM9" s="45"/>
      <c r="AN9" s="45"/>
      <c r="AO9" s="45"/>
      <c r="AP9" s="45"/>
      <c r="AQ9" s="45"/>
      <c r="AR9" s="29"/>
      <c r="AS9" s="29"/>
      <c r="AT9" s="29"/>
    </row>
    <row r="10" spans="1:46" s="30" customFormat="1" ht="15.75" customHeight="1">
      <c r="A10" s="29"/>
      <c r="B10" s="54">
        <v>4</v>
      </c>
      <c r="C10" s="54" t="s">
        <v>63</v>
      </c>
      <c r="D10" s="21">
        <v>113</v>
      </c>
      <c r="E10" s="22" t="s">
        <v>74</v>
      </c>
      <c r="F10" s="22">
        <v>4</v>
      </c>
      <c r="G10" s="40">
        <v>1958</v>
      </c>
      <c r="H10" s="22" t="s">
        <v>31</v>
      </c>
      <c r="I10" s="22">
        <v>1</v>
      </c>
      <c r="J10" s="22">
        <v>4</v>
      </c>
      <c r="K10" s="22"/>
      <c r="L10" s="79">
        <f>M10+W10</f>
        <v>109.7</v>
      </c>
      <c r="M10" s="22">
        <v>109.7</v>
      </c>
      <c r="N10" s="24">
        <f>M10-O10</f>
        <v>0</v>
      </c>
      <c r="O10" s="24">
        <v>109.7</v>
      </c>
      <c r="P10" s="23">
        <f>O10</f>
        <v>109.7</v>
      </c>
      <c r="Q10" s="24"/>
      <c r="R10" s="24">
        <v>55.8</v>
      </c>
      <c r="S10" s="51">
        <f>(M10-O10)/R10</f>
        <v>0</v>
      </c>
      <c r="T10" s="51">
        <f>R10+S10</f>
        <v>55.8</v>
      </c>
      <c r="U10" s="51">
        <f>T10*100/M10</f>
        <v>50.86599817684594</v>
      </c>
      <c r="V10" s="51">
        <f>O10-Q10-R10</f>
        <v>53.900000000000006</v>
      </c>
      <c r="W10" s="51"/>
      <c r="X10" s="51"/>
      <c r="Y10" s="24">
        <v>10103</v>
      </c>
      <c r="Z10" s="25">
        <v>2</v>
      </c>
      <c r="AA10" s="26">
        <v>532</v>
      </c>
      <c r="AB10" s="25">
        <v>3.89</v>
      </c>
      <c r="AC10" s="52">
        <f>O10*AB10</f>
        <v>426.733</v>
      </c>
      <c r="AD10" s="27">
        <v>55</v>
      </c>
      <c r="AE10" s="27"/>
      <c r="AF10" s="29"/>
      <c r="AG10" s="29"/>
      <c r="AH10" s="29"/>
      <c r="AI10" s="29"/>
      <c r="AJ10" s="29"/>
      <c r="AK10" s="45"/>
      <c r="AL10" s="45"/>
      <c r="AM10" s="45"/>
      <c r="AN10" s="45" t="s">
        <v>40</v>
      </c>
      <c r="AO10" s="45"/>
      <c r="AP10" s="45"/>
      <c r="AQ10" s="45"/>
      <c r="AR10" s="29"/>
      <c r="AS10" s="29"/>
      <c r="AT10" s="29"/>
    </row>
    <row r="11" spans="1:46" s="67" customFormat="1" ht="15.75" customHeight="1">
      <c r="A11" s="65"/>
      <c r="B11" s="73">
        <v>2</v>
      </c>
      <c r="C11" s="54"/>
      <c r="D11" s="21">
        <v>137</v>
      </c>
      <c r="E11" s="55" t="s">
        <v>12</v>
      </c>
      <c r="F11" s="55">
        <v>60</v>
      </c>
      <c r="G11" s="56">
        <v>1989</v>
      </c>
      <c r="H11" s="55" t="s">
        <v>5</v>
      </c>
      <c r="I11" s="55">
        <v>1</v>
      </c>
      <c r="J11" s="55">
        <v>1</v>
      </c>
      <c r="K11" s="55">
        <f>J11</f>
        <v>1</v>
      </c>
      <c r="L11" s="79">
        <f>M11+W11</f>
        <v>48.2</v>
      </c>
      <c r="M11" s="55">
        <v>48.2</v>
      </c>
      <c r="N11" s="24">
        <f>M11-O11</f>
        <v>0</v>
      </c>
      <c r="O11" s="58">
        <v>48.2</v>
      </c>
      <c r="P11" s="57">
        <f>O11</f>
        <v>48.2</v>
      </c>
      <c r="Q11" s="58"/>
      <c r="R11" s="58">
        <v>48.2</v>
      </c>
      <c r="S11" s="51">
        <f>R11/O11*N11</f>
        <v>0</v>
      </c>
      <c r="T11" s="51">
        <f>R11+S11</f>
        <v>48.2</v>
      </c>
      <c r="U11" s="51">
        <f>T11*100/M11</f>
        <v>100</v>
      </c>
      <c r="V11" s="59">
        <f>O11-Q11-R11</f>
        <v>0</v>
      </c>
      <c r="W11" s="59"/>
      <c r="X11" s="59"/>
      <c r="Y11" s="58">
        <v>10103</v>
      </c>
      <c r="Z11" s="60">
        <v>2</v>
      </c>
      <c r="AA11" s="61">
        <v>108312.75</v>
      </c>
      <c r="AB11" s="60">
        <v>3.89</v>
      </c>
      <c r="AC11" s="62">
        <f>O11*AB11</f>
        <v>187.49800000000002</v>
      </c>
      <c r="AD11" s="63">
        <v>29</v>
      </c>
      <c r="AE11" s="64">
        <v>32784</v>
      </c>
      <c r="AF11" s="65"/>
      <c r="AG11" s="65"/>
      <c r="AH11" s="65"/>
      <c r="AI11" s="65"/>
      <c r="AJ11" s="65"/>
      <c r="AK11" s="66"/>
      <c r="AL11" s="66"/>
      <c r="AM11" s="66"/>
      <c r="AN11" s="66"/>
      <c r="AO11" s="66"/>
      <c r="AP11" s="66"/>
      <c r="AQ11" s="66"/>
      <c r="AR11" s="65"/>
      <c r="AS11" s="65"/>
      <c r="AT11" s="65"/>
    </row>
    <row r="12" spans="1:46" s="30" customFormat="1" ht="15.75" customHeight="1">
      <c r="A12" s="29"/>
      <c r="B12" s="54">
        <v>1</v>
      </c>
      <c r="C12" s="54" t="s">
        <v>63</v>
      </c>
      <c r="D12" s="21">
        <v>162</v>
      </c>
      <c r="E12" s="22" t="s">
        <v>7</v>
      </c>
      <c r="F12" s="22">
        <v>34</v>
      </c>
      <c r="G12" s="40">
        <v>1932</v>
      </c>
      <c r="H12" s="22" t="s">
        <v>5</v>
      </c>
      <c r="I12" s="22">
        <v>1</v>
      </c>
      <c r="J12" s="22">
        <v>2</v>
      </c>
      <c r="K12" s="22"/>
      <c r="L12" s="79">
        <f>M12+W12</f>
        <v>94</v>
      </c>
      <c r="M12" s="22">
        <v>94</v>
      </c>
      <c r="N12" s="24">
        <f>M12-O12</f>
        <v>0</v>
      </c>
      <c r="O12" s="24">
        <v>94</v>
      </c>
      <c r="P12" s="23">
        <v>47.2</v>
      </c>
      <c r="Q12" s="24"/>
      <c r="R12" s="24">
        <v>47.2</v>
      </c>
      <c r="S12" s="51">
        <f>(M12-O12)/R12</f>
        <v>0</v>
      </c>
      <c r="T12" s="51">
        <f>R12+S12</f>
        <v>47.2</v>
      </c>
      <c r="U12" s="51">
        <f>T12*100/M12</f>
        <v>50.212765957446805</v>
      </c>
      <c r="V12" s="51">
        <f>O12-Q12-R12</f>
        <v>46.8</v>
      </c>
      <c r="W12" s="51"/>
      <c r="X12" s="51"/>
      <c r="Y12" s="24">
        <v>10103</v>
      </c>
      <c r="Z12" s="25">
        <v>2</v>
      </c>
      <c r="AA12" s="26">
        <v>123000</v>
      </c>
      <c r="AB12" s="25">
        <v>3.89</v>
      </c>
      <c r="AC12" s="52">
        <f>O12*AB12</f>
        <v>365.66</v>
      </c>
      <c r="AD12" s="27">
        <v>50</v>
      </c>
      <c r="AE12" s="28">
        <v>37716</v>
      </c>
      <c r="AF12" s="29"/>
      <c r="AG12" s="29"/>
      <c r="AH12" s="29"/>
      <c r="AI12" s="29"/>
      <c r="AJ12" s="29"/>
      <c r="AK12" s="45"/>
      <c r="AL12" s="45"/>
      <c r="AM12" s="45"/>
      <c r="AN12" s="45"/>
      <c r="AO12" s="45"/>
      <c r="AP12" s="45"/>
      <c r="AQ12" s="45"/>
      <c r="AR12" s="29"/>
      <c r="AS12" s="29"/>
      <c r="AT12" s="29"/>
    </row>
    <row r="13" spans="1:46" s="67" customFormat="1" ht="15.75" customHeight="1">
      <c r="A13" s="65"/>
      <c r="B13" s="73">
        <v>2</v>
      </c>
      <c r="C13" s="54"/>
      <c r="D13" s="21">
        <v>181</v>
      </c>
      <c r="E13" s="55" t="s">
        <v>18</v>
      </c>
      <c r="F13" s="55">
        <v>5</v>
      </c>
      <c r="G13" s="56">
        <v>1989</v>
      </c>
      <c r="H13" s="55" t="s">
        <v>5</v>
      </c>
      <c r="I13" s="55">
        <v>1</v>
      </c>
      <c r="J13" s="55">
        <v>2</v>
      </c>
      <c r="K13" s="55">
        <f aca="true" t="shared" si="0" ref="K13:K18">J13</f>
        <v>2</v>
      </c>
      <c r="L13" s="79">
        <f aca="true" t="shared" si="1" ref="L13:L18">M13+W13</f>
        <v>133.8</v>
      </c>
      <c r="M13" s="55">
        <v>133.8</v>
      </c>
      <c r="N13" s="24">
        <f aca="true" t="shared" si="2" ref="N13:N18">M13-O13</f>
        <v>0</v>
      </c>
      <c r="O13" s="58">
        <v>133.8</v>
      </c>
      <c r="P13" s="57">
        <f>O13</f>
        <v>133.8</v>
      </c>
      <c r="Q13" s="58"/>
      <c r="R13" s="58">
        <v>58.2</v>
      </c>
      <c r="S13" s="51">
        <f aca="true" t="shared" si="3" ref="S13:S18">R13/O13*N13</f>
        <v>0</v>
      </c>
      <c r="T13" s="51">
        <f aca="true" t="shared" si="4" ref="T13:T18">R13+S13</f>
        <v>58.2</v>
      </c>
      <c r="U13" s="51">
        <f aca="true" t="shared" si="5" ref="U13:U18">T13*100/M13</f>
        <v>43.49775784753363</v>
      </c>
      <c r="V13" s="59">
        <f aca="true" t="shared" si="6" ref="V13:V18">O13-Q13-R13</f>
        <v>75.60000000000001</v>
      </c>
      <c r="W13" s="59"/>
      <c r="X13" s="59"/>
      <c r="Y13" s="58">
        <v>10103</v>
      </c>
      <c r="Z13" s="60">
        <v>2</v>
      </c>
      <c r="AA13" s="61">
        <v>234493.74</v>
      </c>
      <c r="AB13" s="60">
        <v>3.89</v>
      </c>
      <c r="AC13" s="62">
        <f aca="true" t="shared" si="7" ref="AC13:AC18">O13*AB13</f>
        <v>520.4820000000001</v>
      </c>
      <c r="AD13" s="63">
        <v>5</v>
      </c>
      <c r="AE13" s="64">
        <v>32548</v>
      </c>
      <c r="AF13" s="65"/>
      <c r="AG13" s="65"/>
      <c r="AH13" s="65"/>
      <c r="AI13" s="65"/>
      <c r="AJ13" s="65"/>
      <c r="AK13" s="66"/>
      <c r="AL13" s="66"/>
      <c r="AM13" s="66"/>
      <c r="AN13" s="66"/>
      <c r="AO13" s="66"/>
      <c r="AP13" s="66"/>
      <c r="AQ13" s="66"/>
      <c r="AR13" s="65"/>
      <c r="AS13" s="65"/>
      <c r="AT13" s="65"/>
    </row>
    <row r="14" spans="1:46" s="30" customFormat="1" ht="15.75" customHeight="1">
      <c r="A14" s="29"/>
      <c r="B14" s="54">
        <v>2</v>
      </c>
      <c r="C14" s="54" t="s">
        <v>63</v>
      </c>
      <c r="D14" s="21">
        <v>194</v>
      </c>
      <c r="E14" s="22" t="s">
        <v>24</v>
      </c>
      <c r="F14" s="22">
        <v>20</v>
      </c>
      <c r="G14" s="40">
        <v>1988</v>
      </c>
      <c r="H14" s="22" t="s">
        <v>5</v>
      </c>
      <c r="I14" s="22">
        <v>1</v>
      </c>
      <c r="J14" s="22">
        <v>2</v>
      </c>
      <c r="K14" s="22">
        <f t="shared" si="0"/>
        <v>2</v>
      </c>
      <c r="L14" s="79">
        <f t="shared" si="1"/>
        <v>121.7</v>
      </c>
      <c r="M14" s="22">
        <v>121.7</v>
      </c>
      <c r="N14" s="24">
        <f t="shared" si="2"/>
        <v>0</v>
      </c>
      <c r="O14" s="24">
        <v>121.7</v>
      </c>
      <c r="P14" s="23">
        <f>O14</f>
        <v>121.7</v>
      </c>
      <c r="Q14" s="24"/>
      <c r="R14" s="24">
        <v>60.9</v>
      </c>
      <c r="S14" s="51">
        <f t="shared" si="3"/>
        <v>0</v>
      </c>
      <c r="T14" s="51">
        <f t="shared" si="4"/>
        <v>60.9</v>
      </c>
      <c r="U14" s="51">
        <f t="shared" si="5"/>
        <v>50.04108463434675</v>
      </c>
      <c r="V14" s="51">
        <f t="shared" si="6"/>
        <v>60.800000000000004</v>
      </c>
      <c r="W14" s="51"/>
      <c r="X14" s="51"/>
      <c r="Y14" s="24">
        <v>10103</v>
      </c>
      <c r="Z14" s="25">
        <v>2</v>
      </c>
      <c r="AA14" s="26">
        <v>224300</v>
      </c>
      <c r="AB14" s="25">
        <v>3.89</v>
      </c>
      <c r="AC14" s="52">
        <f t="shared" si="7"/>
        <v>473.413</v>
      </c>
      <c r="AD14" s="27">
        <v>23</v>
      </c>
      <c r="AE14" s="28">
        <v>38082</v>
      </c>
      <c r="AF14" s="29"/>
      <c r="AG14" s="29"/>
      <c r="AH14" s="29"/>
      <c r="AI14" s="29"/>
      <c r="AJ14" s="29"/>
      <c r="AK14" s="45"/>
      <c r="AL14" s="45"/>
      <c r="AM14" s="45"/>
      <c r="AN14" s="45"/>
      <c r="AO14" s="45"/>
      <c r="AP14" s="45"/>
      <c r="AQ14" s="45"/>
      <c r="AR14" s="29"/>
      <c r="AS14" s="29"/>
      <c r="AT14" s="29"/>
    </row>
    <row r="15" spans="1:46" s="30" customFormat="1" ht="15.75" customHeight="1">
      <c r="A15" s="29"/>
      <c r="B15" s="54">
        <v>3</v>
      </c>
      <c r="C15" s="54" t="s">
        <v>63</v>
      </c>
      <c r="D15" s="21">
        <v>204</v>
      </c>
      <c r="E15" s="22" t="s">
        <v>14</v>
      </c>
      <c r="F15" s="22">
        <v>6</v>
      </c>
      <c r="G15" s="40">
        <v>1960</v>
      </c>
      <c r="H15" s="22" t="s">
        <v>5</v>
      </c>
      <c r="I15" s="22">
        <v>1</v>
      </c>
      <c r="J15" s="22">
        <v>5</v>
      </c>
      <c r="K15" s="22">
        <f t="shared" si="0"/>
        <v>5</v>
      </c>
      <c r="L15" s="79">
        <f t="shared" si="1"/>
        <v>136.6</v>
      </c>
      <c r="M15" s="22">
        <v>136.6</v>
      </c>
      <c r="N15" s="24">
        <f t="shared" si="2"/>
        <v>0</v>
      </c>
      <c r="O15" s="24">
        <v>136.6</v>
      </c>
      <c r="P15" s="23">
        <f>O15</f>
        <v>136.6</v>
      </c>
      <c r="Q15" s="24"/>
      <c r="R15" s="24">
        <v>23.1</v>
      </c>
      <c r="S15" s="51">
        <f t="shared" si="3"/>
        <v>0</v>
      </c>
      <c r="T15" s="51">
        <f t="shared" si="4"/>
        <v>23.1</v>
      </c>
      <c r="U15" s="51">
        <f t="shared" si="5"/>
        <v>16.91068814055637</v>
      </c>
      <c r="V15" s="51">
        <f t="shared" si="6"/>
        <v>113.5</v>
      </c>
      <c r="W15" s="51"/>
      <c r="X15" s="51"/>
      <c r="Y15" s="24">
        <v>10103</v>
      </c>
      <c r="Z15" s="25">
        <v>2</v>
      </c>
      <c r="AA15" s="26">
        <v>199941.3</v>
      </c>
      <c r="AB15" s="25">
        <v>3.89</v>
      </c>
      <c r="AC15" s="52">
        <f t="shared" si="7"/>
        <v>531.374</v>
      </c>
      <c r="AD15" s="27">
        <v>41</v>
      </c>
      <c r="AE15" s="28">
        <v>36845</v>
      </c>
      <c r="AF15" s="29"/>
      <c r="AG15" s="29"/>
      <c r="AH15" s="29"/>
      <c r="AI15" s="29"/>
      <c r="AJ15" s="29"/>
      <c r="AK15" s="45"/>
      <c r="AL15" s="45"/>
      <c r="AM15" s="45"/>
      <c r="AN15" s="45"/>
      <c r="AO15" s="45"/>
      <c r="AP15" s="45"/>
      <c r="AQ15" s="45"/>
      <c r="AR15" s="29"/>
      <c r="AS15" s="29"/>
      <c r="AT15" s="29"/>
    </row>
    <row r="16" spans="1:46" s="30" customFormat="1" ht="15.75" customHeight="1">
      <c r="A16" s="29"/>
      <c r="B16" s="54">
        <v>3</v>
      </c>
      <c r="C16" s="54" t="s">
        <v>63</v>
      </c>
      <c r="D16" s="21">
        <v>249</v>
      </c>
      <c r="E16" s="22" t="s">
        <v>13</v>
      </c>
      <c r="F16" s="22">
        <v>11</v>
      </c>
      <c r="G16" s="40">
        <v>1949</v>
      </c>
      <c r="H16" s="22" t="s">
        <v>5</v>
      </c>
      <c r="I16" s="22">
        <v>1</v>
      </c>
      <c r="J16" s="22">
        <v>1</v>
      </c>
      <c r="K16" s="22">
        <f t="shared" si="0"/>
        <v>1</v>
      </c>
      <c r="L16" s="79">
        <f t="shared" si="1"/>
        <v>36.1</v>
      </c>
      <c r="M16" s="22">
        <v>36.1</v>
      </c>
      <c r="N16" s="24">
        <f t="shared" si="2"/>
        <v>0</v>
      </c>
      <c r="O16" s="24">
        <v>36.1</v>
      </c>
      <c r="P16" s="23">
        <f>O16</f>
        <v>36.1</v>
      </c>
      <c r="Q16" s="24"/>
      <c r="R16" s="24">
        <v>36.1</v>
      </c>
      <c r="S16" s="51">
        <f t="shared" si="3"/>
        <v>0</v>
      </c>
      <c r="T16" s="51">
        <f t="shared" si="4"/>
        <v>36.1</v>
      </c>
      <c r="U16" s="51">
        <f t="shared" si="5"/>
        <v>100</v>
      </c>
      <c r="V16" s="51">
        <f t="shared" si="6"/>
        <v>0</v>
      </c>
      <c r="W16" s="51"/>
      <c r="X16" s="51"/>
      <c r="Y16" s="24"/>
      <c r="Z16" s="25"/>
      <c r="AA16" s="26">
        <v>40244</v>
      </c>
      <c r="AB16" s="25">
        <v>3.89</v>
      </c>
      <c r="AC16" s="52">
        <f t="shared" si="7"/>
        <v>140.429</v>
      </c>
      <c r="AD16" s="27">
        <v>53</v>
      </c>
      <c r="AE16" s="28">
        <v>38513</v>
      </c>
      <c r="AF16" s="29"/>
      <c r="AG16" s="29"/>
      <c r="AH16" s="29"/>
      <c r="AI16" s="29"/>
      <c r="AJ16" s="29"/>
      <c r="AK16" s="45"/>
      <c r="AL16" s="45"/>
      <c r="AM16" s="45"/>
      <c r="AN16" s="45" t="s">
        <v>40</v>
      </c>
      <c r="AO16" s="45"/>
      <c r="AP16" s="45"/>
      <c r="AQ16" s="45"/>
      <c r="AR16" s="29"/>
      <c r="AS16" s="29"/>
      <c r="AT16" s="29"/>
    </row>
    <row r="17" spans="1:46" s="67" customFormat="1" ht="15.75" customHeight="1">
      <c r="A17" s="65"/>
      <c r="B17" s="73">
        <v>3</v>
      </c>
      <c r="C17" s="54"/>
      <c r="D17" s="21">
        <v>278</v>
      </c>
      <c r="E17" s="55" t="s">
        <v>10</v>
      </c>
      <c r="F17" s="55">
        <v>9</v>
      </c>
      <c r="G17" s="56">
        <v>1963</v>
      </c>
      <c r="H17" s="55" t="s">
        <v>5</v>
      </c>
      <c r="I17" s="55">
        <v>1</v>
      </c>
      <c r="J17" s="55">
        <v>3</v>
      </c>
      <c r="K17" s="55">
        <f t="shared" si="0"/>
        <v>3</v>
      </c>
      <c r="L17" s="79">
        <f t="shared" si="1"/>
        <v>123.1</v>
      </c>
      <c r="M17" s="55">
        <v>123.1</v>
      </c>
      <c r="N17" s="24">
        <f t="shared" si="2"/>
        <v>0</v>
      </c>
      <c r="O17" s="58">
        <v>123.1</v>
      </c>
      <c r="P17" s="57">
        <f>123.1-51.9</f>
        <v>71.19999999999999</v>
      </c>
      <c r="Q17" s="58"/>
      <c r="R17" s="58">
        <v>89.1</v>
      </c>
      <c r="S17" s="51">
        <f t="shared" si="3"/>
        <v>0</v>
      </c>
      <c r="T17" s="51">
        <f t="shared" si="4"/>
        <v>89.1</v>
      </c>
      <c r="U17" s="51">
        <f t="shared" si="5"/>
        <v>72.38017871649066</v>
      </c>
      <c r="V17" s="59">
        <f t="shared" si="6"/>
        <v>34</v>
      </c>
      <c r="W17" s="59"/>
      <c r="X17" s="59"/>
      <c r="Y17" s="58">
        <v>10103</v>
      </c>
      <c r="Z17" s="60">
        <v>2</v>
      </c>
      <c r="AA17" s="61">
        <v>120595</v>
      </c>
      <c r="AB17" s="60">
        <v>3.89</v>
      </c>
      <c r="AC17" s="62">
        <f t="shared" si="7"/>
        <v>478.859</v>
      </c>
      <c r="AD17" s="63">
        <v>54</v>
      </c>
      <c r="AE17" s="64">
        <v>36616</v>
      </c>
      <c r="AF17" s="65"/>
      <c r="AG17" s="65"/>
      <c r="AH17" s="65"/>
      <c r="AI17" s="65"/>
      <c r="AJ17" s="65"/>
      <c r="AK17" s="66"/>
      <c r="AL17" s="66"/>
      <c r="AM17" s="66"/>
      <c r="AN17" s="66"/>
      <c r="AO17" s="66"/>
      <c r="AP17" s="66"/>
      <c r="AQ17" s="66"/>
      <c r="AR17" s="65"/>
      <c r="AS17" s="65"/>
      <c r="AT17" s="65"/>
    </row>
    <row r="18" spans="1:46" s="67" customFormat="1" ht="15.75" customHeight="1">
      <c r="A18" s="65"/>
      <c r="B18" s="73">
        <v>2</v>
      </c>
      <c r="C18" s="54"/>
      <c r="D18" s="21">
        <v>333</v>
      </c>
      <c r="E18" s="55" t="s">
        <v>16</v>
      </c>
      <c r="F18" s="74">
        <v>5</v>
      </c>
      <c r="G18" s="56">
        <v>1989</v>
      </c>
      <c r="H18" s="55" t="s">
        <v>5</v>
      </c>
      <c r="I18" s="55">
        <v>1</v>
      </c>
      <c r="J18" s="55">
        <v>4</v>
      </c>
      <c r="K18" s="55">
        <f t="shared" si="0"/>
        <v>4</v>
      </c>
      <c r="L18" s="79">
        <f t="shared" si="1"/>
        <v>170.3</v>
      </c>
      <c r="M18" s="55">
        <v>170.3</v>
      </c>
      <c r="N18" s="24">
        <f t="shared" si="2"/>
        <v>0</v>
      </c>
      <c r="O18" s="58">
        <v>170.3</v>
      </c>
      <c r="P18" s="57">
        <f>O18</f>
        <v>170.3</v>
      </c>
      <c r="Q18" s="58"/>
      <c r="R18" s="58">
        <v>85.1</v>
      </c>
      <c r="S18" s="51">
        <f t="shared" si="3"/>
        <v>0</v>
      </c>
      <c r="T18" s="51">
        <f t="shared" si="4"/>
        <v>85.1</v>
      </c>
      <c r="U18" s="51">
        <f t="shared" si="5"/>
        <v>49.97064004697592</v>
      </c>
      <c r="V18" s="59">
        <f t="shared" si="6"/>
        <v>85.20000000000002</v>
      </c>
      <c r="W18" s="59"/>
      <c r="X18" s="59"/>
      <c r="Y18" s="58">
        <v>10103</v>
      </c>
      <c r="Z18" s="60">
        <v>2</v>
      </c>
      <c r="AA18" s="61">
        <v>165945</v>
      </c>
      <c r="AB18" s="60">
        <v>3.89</v>
      </c>
      <c r="AC18" s="62">
        <f t="shared" si="7"/>
        <v>662.4670000000001</v>
      </c>
      <c r="AD18" s="63">
        <v>19</v>
      </c>
      <c r="AE18" s="64">
        <v>35780</v>
      </c>
      <c r="AF18" s="65"/>
      <c r="AG18" s="65"/>
      <c r="AH18" s="65"/>
      <c r="AI18" s="65"/>
      <c r="AJ18" s="65"/>
      <c r="AK18" s="66"/>
      <c r="AL18" s="66"/>
      <c r="AM18" s="66"/>
      <c r="AN18" s="66"/>
      <c r="AO18" s="66"/>
      <c r="AP18" s="66"/>
      <c r="AQ18" s="66"/>
      <c r="AR18" s="65"/>
      <c r="AS18" s="65"/>
      <c r="AT18" s="65"/>
    </row>
    <row r="19" spans="1:46" s="20" customFormat="1" ht="15.75" customHeight="1">
      <c r="A19" s="19"/>
      <c r="B19" s="72"/>
      <c r="C19" s="72"/>
      <c r="D19" s="21"/>
      <c r="E19" s="32"/>
      <c r="F19" s="32"/>
      <c r="G19" s="41"/>
      <c r="H19" s="32"/>
      <c r="I19" s="32"/>
      <c r="J19" s="32"/>
      <c r="K19" s="32"/>
      <c r="L19" s="32"/>
      <c r="M19" s="32"/>
      <c r="N19" s="25"/>
      <c r="O19" s="25"/>
      <c r="P19" s="33"/>
      <c r="Q19" s="25"/>
      <c r="R19" s="24"/>
      <c r="S19" s="24"/>
      <c r="T19" s="24"/>
      <c r="U19" s="24"/>
      <c r="V19" s="51"/>
      <c r="W19" s="51"/>
      <c r="X19" s="51"/>
      <c r="Y19" s="14"/>
      <c r="Z19" s="15"/>
      <c r="AA19" s="16"/>
      <c r="AB19" s="15"/>
      <c r="AC19" s="53"/>
      <c r="AD19" s="17"/>
      <c r="AE19" s="18"/>
      <c r="AF19" s="19"/>
      <c r="AG19" s="19"/>
      <c r="AH19" s="19"/>
      <c r="AI19" s="19"/>
      <c r="AJ19" s="19"/>
      <c r="AK19" s="46"/>
      <c r="AL19" s="46"/>
      <c r="AM19" s="46"/>
      <c r="AN19" s="45"/>
      <c r="AO19" s="46"/>
      <c r="AP19" s="46"/>
      <c r="AQ19" s="46"/>
      <c r="AR19" s="19"/>
      <c r="AS19" s="19"/>
      <c r="AT19" s="19"/>
    </row>
    <row r="20" spans="1:46" s="20" customFormat="1" ht="15.75" customHeight="1">
      <c r="A20" s="19"/>
      <c r="B20" s="72"/>
      <c r="C20" s="72"/>
      <c r="D20" s="21"/>
      <c r="E20" s="32"/>
      <c r="F20" s="32"/>
      <c r="G20" s="41"/>
      <c r="H20" s="32"/>
      <c r="I20" s="32"/>
      <c r="J20" s="32"/>
      <c r="K20" s="32"/>
      <c r="L20" s="32"/>
      <c r="M20" s="32"/>
      <c r="N20" s="25"/>
      <c r="O20" s="25"/>
      <c r="P20" s="33"/>
      <c r="Q20" s="25"/>
      <c r="R20" s="24"/>
      <c r="S20" s="24"/>
      <c r="T20" s="24">
        <f>180+900+450+160+250</f>
        <v>1940</v>
      </c>
      <c r="U20" s="24"/>
      <c r="V20" s="51"/>
      <c r="W20" s="51"/>
      <c r="X20" s="51"/>
      <c r="Y20" s="14"/>
      <c r="Z20" s="15"/>
      <c r="AA20" s="16"/>
      <c r="AB20" s="15"/>
      <c r="AC20" s="53"/>
      <c r="AD20" s="17"/>
      <c r="AE20" s="18"/>
      <c r="AF20" s="19"/>
      <c r="AG20" s="19"/>
      <c r="AH20" s="19"/>
      <c r="AI20" s="19"/>
      <c r="AJ20" s="19"/>
      <c r="AK20" s="46"/>
      <c r="AL20" s="46"/>
      <c r="AM20" s="46"/>
      <c r="AN20" s="45"/>
      <c r="AO20" s="46"/>
      <c r="AP20" s="46"/>
      <c r="AQ20" s="46"/>
      <c r="AR20" s="19"/>
      <c r="AS20" s="19"/>
      <c r="AT20" s="19"/>
    </row>
    <row r="21" spans="1:46" s="20" customFormat="1" ht="15.75" customHeight="1">
      <c r="A21" s="19"/>
      <c r="B21" s="72"/>
      <c r="C21" s="72"/>
      <c r="D21" s="21"/>
      <c r="E21" s="32"/>
      <c r="F21" s="32"/>
      <c r="G21" s="41"/>
      <c r="H21" s="32"/>
      <c r="I21" s="32"/>
      <c r="J21" s="32"/>
      <c r="K21" s="32"/>
      <c r="L21" s="32"/>
      <c r="M21" s="32"/>
      <c r="N21" s="25"/>
      <c r="O21" s="25"/>
      <c r="P21" s="33"/>
      <c r="Q21" s="25"/>
      <c r="R21" s="24"/>
      <c r="S21" s="24"/>
      <c r="T21" s="24"/>
      <c r="U21" s="24"/>
      <c r="V21" s="51"/>
      <c r="W21" s="51"/>
      <c r="X21" s="51"/>
      <c r="Y21" s="14"/>
      <c r="Z21" s="15"/>
      <c r="AA21" s="16"/>
      <c r="AB21" s="15"/>
      <c r="AC21" s="53"/>
      <c r="AD21" s="17"/>
      <c r="AE21" s="18"/>
      <c r="AF21" s="19"/>
      <c r="AG21" s="19"/>
      <c r="AH21" s="19"/>
      <c r="AI21" s="19"/>
      <c r="AJ21" s="19"/>
      <c r="AK21" s="46"/>
      <c r="AL21" s="46"/>
      <c r="AM21" s="46"/>
      <c r="AN21" s="45"/>
      <c r="AO21" s="46"/>
      <c r="AP21" s="46"/>
      <c r="AQ21" s="46"/>
      <c r="AR21" s="19"/>
      <c r="AS21" s="19"/>
      <c r="AT21" s="19"/>
    </row>
    <row r="22" spans="1:46" s="30" customFormat="1" ht="15.75" customHeight="1">
      <c r="A22" s="29"/>
      <c r="B22" s="54">
        <v>3</v>
      </c>
      <c r="C22" s="54" t="s">
        <v>63</v>
      </c>
      <c r="D22" s="21">
        <v>53</v>
      </c>
      <c r="E22" s="22" t="s">
        <v>77</v>
      </c>
      <c r="F22" s="22">
        <v>127</v>
      </c>
      <c r="G22" s="40">
        <v>1958</v>
      </c>
      <c r="H22" s="22" t="s">
        <v>5</v>
      </c>
      <c r="I22" s="22">
        <v>1</v>
      </c>
      <c r="J22" s="22">
        <v>2</v>
      </c>
      <c r="K22" s="22">
        <f>J22</f>
        <v>2</v>
      </c>
      <c r="L22" s="79">
        <f aca="true" t="shared" si="8" ref="L22:L34">M22+W22</f>
        <v>129.2</v>
      </c>
      <c r="M22" s="22">
        <v>129.2</v>
      </c>
      <c r="N22" s="24"/>
      <c r="O22" s="24">
        <v>64.6</v>
      </c>
      <c r="P22" s="23"/>
      <c r="Q22" s="24"/>
      <c r="R22" s="24">
        <v>0</v>
      </c>
      <c r="S22" s="51">
        <v>0</v>
      </c>
      <c r="T22" s="51">
        <f aca="true" t="shared" si="9" ref="T22:T34">R22+S22</f>
        <v>0</v>
      </c>
      <c r="U22" s="51">
        <f aca="true" t="shared" si="10" ref="U22:U34">T22*100/M22</f>
        <v>0</v>
      </c>
      <c r="V22" s="51">
        <f aca="true" t="shared" si="11" ref="V22:V34">O22-Q22-R22</f>
        <v>64.6</v>
      </c>
      <c r="W22" s="51"/>
      <c r="X22" s="51"/>
      <c r="Y22" s="24">
        <v>10103</v>
      </c>
      <c r="Z22" s="25">
        <v>2</v>
      </c>
      <c r="AA22" s="26">
        <v>19570</v>
      </c>
      <c r="AB22" s="25">
        <v>3.89</v>
      </c>
      <c r="AC22" s="52">
        <f aca="true" t="shared" si="12" ref="AC22:AC34">O22*AB22</f>
        <v>251.29399999999998</v>
      </c>
      <c r="AD22" s="27">
        <v>67</v>
      </c>
      <c r="AE22" s="28">
        <v>38442</v>
      </c>
      <c r="AF22" s="29"/>
      <c r="AG22" s="29"/>
      <c r="AH22" s="29"/>
      <c r="AI22" s="29"/>
      <c r="AJ22" s="29"/>
      <c r="AK22" s="45"/>
      <c r="AL22" s="45"/>
      <c r="AM22" s="45"/>
      <c r="AN22" s="45"/>
      <c r="AO22" s="45"/>
      <c r="AP22" s="45"/>
      <c r="AQ22" s="45"/>
      <c r="AR22" s="29"/>
      <c r="AS22" s="29"/>
      <c r="AT22" s="29"/>
    </row>
    <row r="23" spans="1:46" s="94" customFormat="1" ht="15.75" customHeight="1">
      <c r="A23" s="80"/>
      <c r="B23" s="81">
        <v>4</v>
      </c>
      <c r="C23" s="81" t="s">
        <v>63</v>
      </c>
      <c r="D23" s="110">
        <v>64</v>
      </c>
      <c r="E23" s="82" t="s">
        <v>80</v>
      </c>
      <c r="F23" s="111">
        <v>48</v>
      </c>
      <c r="G23" s="83">
        <v>1956</v>
      </c>
      <c r="H23" s="82" t="s">
        <v>5</v>
      </c>
      <c r="I23" s="82">
        <v>1</v>
      </c>
      <c r="J23" s="82">
        <v>4</v>
      </c>
      <c r="K23" s="82">
        <f>J23</f>
        <v>4</v>
      </c>
      <c r="L23" s="84">
        <f t="shared" si="8"/>
        <v>80.8</v>
      </c>
      <c r="M23" s="82">
        <v>80.8</v>
      </c>
      <c r="N23" s="85">
        <f>M23-O23</f>
        <v>0</v>
      </c>
      <c r="O23" s="85">
        <v>80.8</v>
      </c>
      <c r="P23" s="86">
        <f>O23</f>
        <v>80.8</v>
      </c>
      <c r="Q23" s="85"/>
      <c r="R23" s="85">
        <v>39.4</v>
      </c>
      <c r="S23" s="87">
        <f>R23/O23*N23</f>
        <v>0</v>
      </c>
      <c r="T23" s="87">
        <f t="shared" si="9"/>
        <v>39.4</v>
      </c>
      <c r="U23" s="87">
        <f t="shared" si="10"/>
        <v>48.76237623762376</v>
      </c>
      <c r="V23" s="87">
        <f t="shared" si="11"/>
        <v>41.4</v>
      </c>
      <c r="W23" s="87"/>
      <c r="X23" s="87"/>
      <c r="Y23" s="85">
        <v>10103</v>
      </c>
      <c r="Z23" s="88">
        <v>2</v>
      </c>
      <c r="AA23" s="89">
        <v>86318</v>
      </c>
      <c r="AB23" s="88">
        <v>3.89</v>
      </c>
      <c r="AC23" s="90">
        <f t="shared" si="12"/>
        <v>314.312</v>
      </c>
      <c r="AD23" s="91">
        <v>58</v>
      </c>
      <c r="AE23" s="92">
        <v>38061</v>
      </c>
      <c r="AF23" s="80"/>
      <c r="AG23" s="80"/>
      <c r="AH23" s="80"/>
      <c r="AI23" s="80"/>
      <c r="AJ23" s="80"/>
      <c r="AK23" s="93"/>
      <c r="AL23" s="93"/>
      <c r="AM23" s="93"/>
      <c r="AN23" s="93"/>
      <c r="AO23" s="93"/>
      <c r="AP23" s="93"/>
      <c r="AQ23" s="93"/>
      <c r="AR23" s="80"/>
      <c r="AS23" s="80"/>
      <c r="AT23" s="80"/>
    </row>
    <row r="24" spans="1:46" s="30" customFormat="1" ht="15.75" customHeight="1">
      <c r="A24" s="29"/>
      <c r="B24" s="54">
        <v>4</v>
      </c>
      <c r="C24" s="54" t="s">
        <v>63</v>
      </c>
      <c r="D24" s="21">
        <v>86</v>
      </c>
      <c r="E24" s="22" t="s">
        <v>81</v>
      </c>
      <c r="F24" s="22">
        <v>2</v>
      </c>
      <c r="G24" s="40">
        <v>1982</v>
      </c>
      <c r="H24" s="22" t="s">
        <v>5</v>
      </c>
      <c r="I24" s="22">
        <v>1</v>
      </c>
      <c r="J24" s="22">
        <v>4</v>
      </c>
      <c r="K24" s="22">
        <v>3</v>
      </c>
      <c r="L24" s="79">
        <f t="shared" si="8"/>
        <v>157.1</v>
      </c>
      <c r="M24" s="22">
        <v>157.1</v>
      </c>
      <c r="N24" s="24"/>
      <c r="O24" s="24">
        <v>39.2</v>
      </c>
      <c r="P24" s="23"/>
      <c r="Q24" s="24"/>
      <c r="R24" s="24">
        <v>116</v>
      </c>
      <c r="S24" s="51">
        <f>R24/O24*N24</f>
        <v>0</v>
      </c>
      <c r="T24" s="51">
        <f t="shared" si="9"/>
        <v>116</v>
      </c>
      <c r="U24" s="51">
        <f t="shared" si="10"/>
        <v>73.8383195416932</v>
      </c>
      <c r="V24" s="51">
        <f t="shared" si="11"/>
        <v>-76.8</v>
      </c>
      <c r="W24" s="51"/>
      <c r="X24" s="51"/>
      <c r="Y24" s="24">
        <v>10103</v>
      </c>
      <c r="Z24" s="25">
        <v>2</v>
      </c>
      <c r="AA24" s="26">
        <v>464982.4</v>
      </c>
      <c r="AB24" s="25">
        <v>3.89</v>
      </c>
      <c r="AC24" s="52">
        <f t="shared" si="12"/>
        <v>152.48800000000003</v>
      </c>
      <c r="AD24" s="27">
        <v>20</v>
      </c>
      <c r="AE24" s="28">
        <v>35003</v>
      </c>
      <c r="AF24" s="29"/>
      <c r="AG24" s="29"/>
      <c r="AH24" s="29"/>
      <c r="AI24" s="29"/>
      <c r="AJ24" s="29"/>
      <c r="AK24" s="45" t="s">
        <v>38</v>
      </c>
      <c r="AL24" s="45"/>
      <c r="AM24" s="45"/>
      <c r="AN24" s="45" t="s">
        <v>40</v>
      </c>
      <c r="AO24" s="45"/>
      <c r="AP24" s="68"/>
      <c r="AQ24" s="45"/>
      <c r="AR24" s="29"/>
      <c r="AS24" s="29"/>
      <c r="AT24" s="29"/>
    </row>
    <row r="25" spans="1:46" s="94" customFormat="1" ht="15.75" customHeight="1">
      <c r="A25" s="80"/>
      <c r="B25" s="81">
        <v>2</v>
      </c>
      <c r="C25" s="81" t="s">
        <v>63</v>
      </c>
      <c r="D25" s="110">
        <v>111</v>
      </c>
      <c r="E25" s="82" t="s">
        <v>79</v>
      </c>
      <c r="F25" s="82">
        <v>4</v>
      </c>
      <c r="G25" s="83">
        <v>1990</v>
      </c>
      <c r="H25" s="82" t="s">
        <v>8</v>
      </c>
      <c r="I25" s="82">
        <v>1</v>
      </c>
      <c r="J25" s="82">
        <v>2</v>
      </c>
      <c r="K25" s="82">
        <f>J25</f>
        <v>2</v>
      </c>
      <c r="L25" s="84">
        <f t="shared" si="8"/>
        <v>136.1</v>
      </c>
      <c r="M25" s="82">
        <v>136.1</v>
      </c>
      <c r="N25" s="85">
        <f aca="true" t="shared" si="13" ref="N25:N30">M25-O25</f>
        <v>6.799999999999983</v>
      </c>
      <c r="O25" s="85">
        <v>129.3</v>
      </c>
      <c r="P25" s="86">
        <f>O25</f>
        <v>129.3</v>
      </c>
      <c r="Q25" s="85"/>
      <c r="R25" s="85">
        <v>131.4</v>
      </c>
      <c r="S25" s="87">
        <f>R25/O25*N25</f>
        <v>6.910440835266804</v>
      </c>
      <c r="T25" s="87">
        <f t="shared" si="9"/>
        <v>138.3104408352668</v>
      </c>
      <c r="U25" s="87">
        <f t="shared" si="10"/>
        <v>101.62412993039442</v>
      </c>
      <c r="V25" s="87">
        <f t="shared" si="11"/>
        <v>-2.0999999999999943</v>
      </c>
      <c r="W25" s="87"/>
      <c r="X25" s="87"/>
      <c r="Y25" s="85">
        <v>10101</v>
      </c>
      <c r="Z25" s="88">
        <v>0.8</v>
      </c>
      <c r="AA25" s="89">
        <v>521739</v>
      </c>
      <c r="AB25" s="88">
        <v>3.89</v>
      </c>
      <c r="AC25" s="90">
        <f t="shared" si="12"/>
        <v>502.97700000000003</v>
      </c>
      <c r="AD25" s="91">
        <v>20</v>
      </c>
      <c r="AE25" s="92">
        <v>37592</v>
      </c>
      <c r="AF25" s="80"/>
      <c r="AG25" s="80"/>
      <c r="AH25" s="80"/>
      <c r="AI25" s="80"/>
      <c r="AJ25" s="80"/>
      <c r="AK25" s="93"/>
      <c r="AL25" s="93"/>
      <c r="AM25" s="93"/>
      <c r="AN25" s="93" t="s">
        <v>40</v>
      </c>
      <c r="AO25" s="93"/>
      <c r="AP25" s="112"/>
      <c r="AQ25" s="93"/>
      <c r="AR25" s="80"/>
      <c r="AS25" s="80"/>
      <c r="AT25" s="80"/>
    </row>
    <row r="26" spans="1:46" s="30" customFormat="1" ht="15.75" customHeight="1">
      <c r="A26" s="29"/>
      <c r="B26" s="54">
        <v>2</v>
      </c>
      <c r="C26" s="54" t="s">
        <v>63</v>
      </c>
      <c r="D26" s="21">
        <v>138</v>
      </c>
      <c r="E26" s="22" t="s">
        <v>59</v>
      </c>
      <c r="F26" s="22">
        <v>78</v>
      </c>
      <c r="G26" s="40">
        <v>1984</v>
      </c>
      <c r="H26" s="22" t="s">
        <v>17</v>
      </c>
      <c r="I26" s="22">
        <v>1</v>
      </c>
      <c r="J26" s="22">
        <v>2</v>
      </c>
      <c r="K26" s="22">
        <v>1</v>
      </c>
      <c r="L26" s="79">
        <f t="shared" si="8"/>
        <v>126.8</v>
      </c>
      <c r="M26" s="22">
        <v>126.8</v>
      </c>
      <c r="N26" s="24">
        <f t="shared" si="13"/>
        <v>0</v>
      </c>
      <c r="O26" s="24">
        <v>126.8</v>
      </c>
      <c r="P26" s="23">
        <f>O26</f>
        <v>126.8</v>
      </c>
      <c r="Q26" s="24"/>
      <c r="R26" s="24">
        <v>64</v>
      </c>
      <c r="S26" s="51">
        <f>(M26-O26)/R26</f>
        <v>0</v>
      </c>
      <c r="T26" s="51">
        <f t="shared" si="9"/>
        <v>64</v>
      </c>
      <c r="U26" s="51">
        <f t="shared" si="10"/>
        <v>50.473186119873816</v>
      </c>
      <c r="V26" s="51">
        <f t="shared" si="11"/>
        <v>62.8</v>
      </c>
      <c r="W26" s="51"/>
      <c r="X26" s="51"/>
      <c r="Y26" s="24">
        <v>10102</v>
      </c>
      <c r="Z26" s="25">
        <v>1</v>
      </c>
      <c r="AA26" s="26">
        <v>163356</v>
      </c>
      <c r="AB26" s="25">
        <v>3.89</v>
      </c>
      <c r="AC26" s="52">
        <f t="shared" si="12"/>
        <v>493.252</v>
      </c>
      <c r="AD26" s="27">
        <v>35</v>
      </c>
      <c r="AE26" s="28">
        <v>37683</v>
      </c>
      <c r="AF26" s="29"/>
      <c r="AG26" s="29"/>
      <c r="AH26" s="29"/>
      <c r="AI26" s="29"/>
      <c r="AJ26" s="29"/>
      <c r="AK26" s="45"/>
      <c r="AL26" s="45"/>
      <c r="AM26" s="45"/>
      <c r="AN26" s="45" t="s">
        <v>40</v>
      </c>
      <c r="AO26" s="45"/>
      <c r="AP26" s="45"/>
      <c r="AQ26" s="45"/>
      <c r="AR26" s="29"/>
      <c r="AS26" s="29"/>
      <c r="AT26" s="29"/>
    </row>
    <row r="27" spans="1:46" s="30" customFormat="1" ht="15.75" customHeight="1">
      <c r="A27" s="29"/>
      <c r="B27" s="54">
        <v>2</v>
      </c>
      <c r="C27" s="54" t="s">
        <v>63</v>
      </c>
      <c r="D27" s="21">
        <v>178</v>
      </c>
      <c r="E27" s="22" t="s">
        <v>64</v>
      </c>
      <c r="F27" s="22">
        <v>5</v>
      </c>
      <c r="G27" s="40">
        <v>1990</v>
      </c>
      <c r="H27" s="22" t="s">
        <v>5</v>
      </c>
      <c r="I27" s="22">
        <v>1</v>
      </c>
      <c r="J27" s="22">
        <v>2</v>
      </c>
      <c r="K27" s="22">
        <v>1</v>
      </c>
      <c r="L27" s="79">
        <f>M27+W27</f>
        <v>124.3</v>
      </c>
      <c r="M27" s="22">
        <v>124.3</v>
      </c>
      <c r="N27" s="24">
        <f t="shared" si="13"/>
        <v>0</v>
      </c>
      <c r="O27" s="24">
        <v>124.3</v>
      </c>
      <c r="P27" s="23">
        <v>56.1</v>
      </c>
      <c r="Q27" s="24"/>
      <c r="R27" s="24">
        <v>56.1</v>
      </c>
      <c r="S27" s="51">
        <f>R27/O27*N27</f>
        <v>0</v>
      </c>
      <c r="T27" s="51">
        <f>R27+S27</f>
        <v>56.1</v>
      </c>
      <c r="U27" s="51">
        <f>T27*100/M27</f>
        <v>45.13274336283186</v>
      </c>
      <c r="V27" s="51">
        <f>O27-Q27-R27</f>
        <v>68.19999999999999</v>
      </c>
      <c r="W27" s="51"/>
      <c r="X27" s="51"/>
      <c r="Y27" s="24">
        <v>10103</v>
      </c>
      <c r="Z27" s="25">
        <v>2</v>
      </c>
      <c r="AA27" s="26">
        <v>371675</v>
      </c>
      <c r="AB27" s="25">
        <v>3.89</v>
      </c>
      <c r="AC27" s="52">
        <f>O27*AB27</f>
        <v>483.527</v>
      </c>
      <c r="AD27" s="27">
        <v>18</v>
      </c>
      <c r="AE27" s="28">
        <v>37250</v>
      </c>
      <c r="AF27" s="29"/>
      <c r="AG27" s="29"/>
      <c r="AH27" s="29"/>
      <c r="AI27" s="29"/>
      <c r="AJ27" s="29"/>
      <c r="AK27" s="45"/>
      <c r="AL27" s="45"/>
      <c r="AM27" s="45"/>
      <c r="AN27" s="45" t="s">
        <v>40</v>
      </c>
      <c r="AO27" s="45"/>
      <c r="AP27" s="45"/>
      <c r="AQ27" s="45"/>
      <c r="AR27" s="29"/>
      <c r="AS27" s="29"/>
      <c r="AT27" s="29"/>
    </row>
    <row r="28" spans="1:46" s="30" customFormat="1" ht="15.75" customHeight="1">
      <c r="A28" s="29"/>
      <c r="B28" s="54">
        <v>2</v>
      </c>
      <c r="C28" s="54"/>
      <c r="D28" s="21">
        <v>13</v>
      </c>
      <c r="E28" s="22" t="s">
        <v>60</v>
      </c>
      <c r="F28" s="22">
        <v>3</v>
      </c>
      <c r="G28" s="40">
        <v>1989</v>
      </c>
      <c r="H28" s="22" t="s">
        <v>5</v>
      </c>
      <c r="I28" s="22">
        <v>1</v>
      </c>
      <c r="J28" s="22">
        <v>2</v>
      </c>
      <c r="K28" s="22">
        <f>J28</f>
        <v>2</v>
      </c>
      <c r="L28" s="79">
        <f t="shared" si="8"/>
        <v>128.5</v>
      </c>
      <c r="M28" s="22">
        <v>128.5</v>
      </c>
      <c r="N28" s="24">
        <f t="shared" si="13"/>
        <v>0</v>
      </c>
      <c r="O28" s="24">
        <v>128.5</v>
      </c>
      <c r="P28" s="23">
        <f>O28</f>
        <v>128.5</v>
      </c>
      <c r="Q28" s="24"/>
      <c r="R28" s="24">
        <v>57.8</v>
      </c>
      <c r="S28" s="51">
        <f>(M28-O28)/R28</f>
        <v>0</v>
      </c>
      <c r="T28" s="51">
        <f t="shared" si="9"/>
        <v>57.8</v>
      </c>
      <c r="U28" s="51">
        <f t="shared" si="10"/>
        <v>44.98054474708171</v>
      </c>
      <c r="V28" s="51">
        <f t="shared" si="11"/>
        <v>70.7</v>
      </c>
      <c r="W28" s="51"/>
      <c r="X28" s="51"/>
      <c r="Y28" s="24">
        <v>10103</v>
      </c>
      <c r="Z28" s="25">
        <v>2</v>
      </c>
      <c r="AA28" s="26">
        <v>384759.18</v>
      </c>
      <c r="AB28" s="25">
        <v>3.89</v>
      </c>
      <c r="AC28" s="52">
        <f t="shared" si="12"/>
        <v>499.865</v>
      </c>
      <c r="AD28" s="27">
        <v>10</v>
      </c>
      <c r="AE28" s="28">
        <v>32797</v>
      </c>
      <c r="AF28" s="29"/>
      <c r="AG28" s="29"/>
      <c r="AH28" s="29"/>
      <c r="AI28" s="29"/>
      <c r="AJ28" s="29"/>
      <c r="AK28" s="45"/>
      <c r="AL28" s="45"/>
      <c r="AM28" s="45"/>
      <c r="AN28" s="45"/>
      <c r="AO28" s="45"/>
      <c r="AP28" s="45"/>
      <c r="AQ28" s="45"/>
      <c r="AR28" s="29"/>
      <c r="AS28" s="29"/>
      <c r="AT28" s="29"/>
    </row>
    <row r="29" spans="1:46" s="30" customFormat="1" ht="15.75" customHeight="1">
      <c r="A29" s="29"/>
      <c r="B29" s="54">
        <v>3</v>
      </c>
      <c r="C29" s="54" t="s">
        <v>63</v>
      </c>
      <c r="D29" s="21">
        <v>196</v>
      </c>
      <c r="E29" s="22" t="s">
        <v>76</v>
      </c>
      <c r="F29" s="22">
        <v>10</v>
      </c>
      <c r="G29" s="40">
        <v>1983</v>
      </c>
      <c r="H29" s="22" t="s">
        <v>5</v>
      </c>
      <c r="I29" s="22">
        <v>1</v>
      </c>
      <c r="J29" s="22">
        <v>3</v>
      </c>
      <c r="K29" s="22">
        <v>2</v>
      </c>
      <c r="L29" s="79">
        <f t="shared" si="8"/>
        <v>146.2</v>
      </c>
      <c r="M29" s="22">
        <v>146.2</v>
      </c>
      <c r="N29" s="24">
        <f t="shared" si="13"/>
        <v>0</v>
      </c>
      <c r="O29" s="24">
        <v>146.2</v>
      </c>
      <c r="P29" s="23">
        <f>O29</f>
        <v>146.2</v>
      </c>
      <c r="Q29" s="24"/>
      <c r="R29" s="24">
        <v>48.5</v>
      </c>
      <c r="S29" s="51">
        <f>(M29-O29)/R29</f>
        <v>0</v>
      </c>
      <c r="T29" s="51">
        <f t="shared" si="9"/>
        <v>48.5</v>
      </c>
      <c r="U29" s="51">
        <f t="shared" si="10"/>
        <v>33.17373461012312</v>
      </c>
      <c r="V29" s="51">
        <f t="shared" si="11"/>
        <v>97.69999999999999</v>
      </c>
      <c r="W29" s="51"/>
      <c r="X29" s="51"/>
      <c r="Y29" s="24">
        <v>10103</v>
      </c>
      <c r="Z29" s="25">
        <v>2</v>
      </c>
      <c r="AA29" s="26">
        <v>249000</v>
      </c>
      <c r="AB29" s="25">
        <v>3.89</v>
      </c>
      <c r="AC29" s="52">
        <f t="shared" si="12"/>
        <v>568.718</v>
      </c>
      <c r="AD29" s="27">
        <v>62</v>
      </c>
      <c r="AE29" s="28">
        <v>38084</v>
      </c>
      <c r="AF29" s="29"/>
      <c r="AG29" s="29"/>
      <c r="AH29" s="29"/>
      <c r="AI29" s="29"/>
      <c r="AJ29" s="29"/>
      <c r="AK29" s="45"/>
      <c r="AL29" s="45"/>
      <c r="AM29" s="45"/>
      <c r="AN29" s="45"/>
      <c r="AO29" s="45"/>
      <c r="AP29" s="45"/>
      <c r="AQ29" s="45"/>
      <c r="AR29" s="29"/>
      <c r="AS29" s="29"/>
      <c r="AT29" s="29"/>
    </row>
    <row r="30" spans="1:46" s="30" customFormat="1" ht="15.75" customHeight="1">
      <c r="A30" s="29"/>
      <c r="B30" s="54">
        <v>3</v>
      </c>
      <c r="C30" s="54" t="s">
        <v>63</v>
      </c>
      <c r="D30" s="21">
        <v>196</v>
      </c>
      <c r="E30" s="22" t="s">
        <v>82</v>
      </c>
      <c r="F30" s="22">
        <v>11</v>
      </c>
      <c r="G30" s="40">
        <v>1983</v>
      </c>
      <c r="H30" s="22" t="s">
        <v>5</v>
      </c>
      <c r="I30" s="22">
        <v>1</v>
      </c>
      <c r="J30" s="22">
        <v>2</v>
      </c>
      <c r="K30" s="22">
        <f>J30</f>
        <v>2</v>
      </c>
      <c r="L30" s="79">
        <f t="shared" si="8"/>
        <v>97.9</v>
      </c>
      <c r="M30" s="22">
        <v>97.9</v>
      </c>
      <c r="N30" s="24">
        <f t="shared" si="13"/>
        <v>0</v>
      </c>
      <c r="O30" s="24">
        <v>97.9</v>
      </c>
      <c r="P30" s="23">
        <v>48.8</v>
      </c>
      <c r="Q30" s="24"/>
      <c r="R30" s="24">
        <v>49</v>
      </c>
      <c r="S30" s="51">
        <f>R30/O30*N30</f>
        <v>0</v>
      </c>
      <c r="T30" s="51">
        <f t="shared" si="9"/>
        <v>49</v>
      </c>
      <c r="U30" s="51">
        <f t="shared" si="10"/>
        <v>50.05107252298263</v>
      </c>
      <c r="V30" s="51">
        <f t="shared" si="11"/>
        <v>48.900000000000006</v>
      </c>
      <c r="W30" s="51"/>
      <c r="X30" s="51"/>
      <c r="Y30" s="24">
        <v>10103</v>
      </c>
      <c r="Z30" s="25">
        <v>2</v>
      </c>
      <c r="AA30" s="26">
        <v>385700</v>
      </c>
      <c r="AB30" s="25">
        <v>3.89</v>
      </c>
      <c r="AC30" s="52">
        <f t="shared" si="12"/>
        <v>380.831</v>
      </c>
      <c r="AD30" s="27">
        <v>65</v>
      </c>
      <c r="AE30" s="28">
        <v>37182</v>
      </c>
      <c r="AF30" s="29"/>
      <c r="AG30" s="29"/>
      <c r="AH30" s="29"/>
      <c r="AI30" s="29"/>
      <c r="AJ30" s="29"/>
      <c r="AK30" s="45"/>
      <c r="AL30" s="45"/>
      <c r="AM30" s="45"/>
      <c r="AN30" s="45"/>
      <c r="AO30" s="45"/>
      <c r="AP30" s="45"/>
      <c r="AQ30" s="45"/>
      <c r="AR30" s="29"/>
      <c r="AS30" s="29"/>
      <c r="AT30" s="29"/>
    </row>
    <row r="31" spans="1:52" s="30" customFormat="1" ht="15.75" customHeight="1">
      <c r="A31" s="29"/>
      <c r="B31" s="54">
        <v>3</v>
      </c>
      <c r="C31" s="54" t="s">
        <v>63</v>
      </c>
      <c r="D31" s="21">
        <v>223</v>
      </c>
      <c r="E31" s="22" t="s">
        <v>9</v>
      </c>
      <c r="F31" s="22">
        <v>17</v>
      </c>
      <c r="G31" s="40">
        <v>1929</v>
      </c>
      <c r="H31" s="34" t="s">
        <v>5</v>
      </c>
      <c r="I31" s="22">
        <v>1</v>
      </c>
      <c r="J31" s="22">
        <v>1</v>
      </c>
      <c r="K31" s="22">
        <f>J31</f>
        <v>1</v>
      </c>
      <c r="L31" s="79">
        <f>M31+W31</f>
        <v>40.5</v>
      </c>
      <c r="M31" s="22">
        <v>40.5</v>
      </c>
      <c r="N31" s="24">
        <f>M31-O31</f>
        <v>0</v>
      </c>
      <c r="O31" s="24">
        <v>40.5</v>
      </c>
      <c r="P31" s="23">
        <f>O31</f>
        <v>40.5</v>
      </c>
      <c r="Q31" s="24"/>
      <c r="R31" s="24">
        <v>40.5</v>
      </c>
      <c r="S31" s="51">
        <f>R31/O31*N31</f>
        <v>0</v>
      </c>
      <c r="T31" s="51">
        <f>R31+S31</f>
        <v>40.5</v>
      </c>
      <c r="U31" s="51">
        <f>T31*100/M31</f>
        <v>100</v>
      </c>
      <c r="V31" s="51">
        <f>O31-Q31-R31</f>
        <v>0</v>
      </c>
      <c r="W31" s="51"/>
      <c r="X31" s="51"/>
      <c r="Y31" s="24"/>
      <c r="Z31" s="25"/>
      <c r="AA31" s="26"/>
      <c r="AB31" s="25">
        <v>3.89</v>
      </c>
      <c r="AC31" s="52">
        <f>O31*AB31</f>
        <v>157.54500000000002</v>
      </c>
      <c r="AD31" s="27">
        <v>68</v>
      </c>
      <c r="AE31" s="28">
        <v>39240</v>
      </c>
      <c r="AF31" s="29"/>
      <c r="AG31" s="29"/>
      <c r="AH31" s="29"/>
      <c r="AI31" s="29"/>
      <c r="AJ31" s="29"/>
      <c r="AK31" s="45"/>
      <c r="AL31" s="45"/>
      <c r="AM31" s="45" t="s">
        <v>48</v>
      </c>
      <c r="AN31" s="45"/>
      <c r="AO31" s="45"/>
      <c r="AP31" s="45"/>
      <c r="AQ31" s="45"/>
      <c r="AR31" s="29"/>
      <c r="AS31" s="29"/>
      <c r="AT31" s="29"/>
      <c r="AV31" s="30">
        <v>1</v>
      </c>
      <c r="AZ31" s="30">
        <v>1</v>
      </c>
    </row>
    <row r="32" spans="1:46" s="30" customFormat="1" ht="15.75" customHeight="1">
      <c r="A32" s="29"/>
      <c r="B32" s="54">
        <v>3</v>
      </c>
      <c r="C32" s="54" t="s">
        <v>63</v>
      </c>
      <c r="D32" s="21">
        <v>300</v>
      </c>
      <c r="E32" s="22" t="s">
        <v>21</v>
      </c>
      <c r="F32" s="22">
        <v>10</v>
      </c>
      <c r="G32" s="40">
        <v>1951</v>
      </c>
      <c r="H32" s="22" t="s">
        <v>5</v>
      </c>
      <c r="I32" s="22">
        <v>1</v>
      </c>
      <c r="J32" s="22">
        <v>3</v>
      </c>
      <c r="K32" s="22">
        <f>J32</f>
        <v>3</v>
      </c>
      <c r="L32" s="79">
        <f>M32+W32</f>
        <v>114.3</v>
      </c>
      <c r="M32" s="22">
        <v>114.3</v>
      </c>
      <c r="N32" s="24">
        <f>M32-O32</f>
        <v>0</v>
      </c>
      <c r="O32" s="24">
        <v>114.3</v>
      </c>
      <c r="P32" s="23">
        <f>O32</f>
        <v>114.3</v>
      </c>
      <c r="Q32" s="24"/>
      <c r="R32" s="24">
        <v>35.9</v>
      </c>
      <c r="S32" s="51">
        <f>R32/O32*N32</f>
        <v>0</v>
      </c>
      <c r="T32" s="51">
        <f>R32+S32</f>
        <v>35.9</v>
      </c>
      <c r="U32" s="51">
        <f>T32*100/M32</f>
        <v>31.408573928258967</v>
      </c>
      <c r="V32" s="51">
        <f>O32-Q32-R32</f>
        <v>78.4</v>
      </c>
      <c r="W32" s="51"/>
      <c r="X32" s="51"/>
      <c r="Y32" s="24">
        <v>10103</v>
      </c>
      <c r="Z32" s="25">
        <v>2</v>
      </c>
      <c r="AA32" s="26">
        <v>6988.72</v>
      </c>
      <c r="AB32" s="25">
        <v>3.89</v>
      </c>
      <c r="AC32" s="52">
        <f>O32*AB32</f>
        <v>444.627</v>
      </c>
      <c r="AD32" s="27">
        <v>32</v>
      </c>
      <c r="AE32" s="28">
        <v>35243</v>
      </c>
      <c r="AF32" s="29"/>
      <c r="AG32" s="29"/>
      <c r="AH32" s="29"/>
      <c r="AI32" s="29"/>
      <c r="AJ32" s="29"/>
      <c r="AK32" s="45"/>
      <c r="AL32" s="45"/>
      <c r="AM32" s="45"/>
      <c r="AN32" s="45" t="s">
        <v>40</v>
      </c>
      <c r="AO32" s="45"/>
      <c r="AP32" s="45"/>
      <c r="AQ32" s="45" t="s">
        <v>50</v>
      </c>
      <c r="AR32" s="29"/>
      <c r="AS32" s="29"/>
      <c r="AT32" s="29"/>
    </row>
    <row r="33" spans="1:46" s="67" customFormat="1" ht="15.75" customHeight="1">
      <c r="A33" s="65"/>
      <c r="B33" s="73">
        <v>3</v>
      </c>
      <c r="C33" s="54"/>
      <c r="D33" s="21">
        <v>306</v>
      </c>
      <c r="E33" s="55" t="s">
        <v>83</v>
      </c>
      <c r="F33" s="55">
        <v>16</v>
      </c>
      <c r="G33" s="56">
        <v>1969</v>
      </c>
      <c r="H33" s="55" t="s">
        <v>5</v>
      </c>
      <c r="I33" s="55">
        <v>1</v>
      </c>
      <c r="J33" s="55">
        <v>4</v>
      </c>
      <c r="K33" s="55">
        <f>J33</f>
        <v>4</v>
      </c>
      <c r="L33" s="79">
        <f t="shared" si="8"/>
        <v>136.8</v>
      </c>
      <c r="M33" s="55">
        <v>136.8</v>
      </c>
      <c r="N33" s="24">
        <f>M33-O33</f>
        <v>0</v>
      </c>
      <c r="O33" s="58">
        <v>136.8</v>
      </c>
      <c r="P33" s="57">
        <v>40.1</v>
      </c>
      <c r="Q33" s="58"/>
      <c r="R33" s="58">
        <v>36</v>
      </c>
      <c r="S33" s="51">
        <f>R33/O33*N33</f>
        <v>0</v>
      </c>
      <c r="T33" s="51">
        <f t="shared" si="9"/>
        <v>36</v>
      </c>
      <c r="U33" s="51">
        <f t="shared" si="10"/>
        <v>26.31578947368421</v>
      </c>
      <c r="V33" s="59">
        <f t="shared" si="11"/>
        <v>100.80000000000001</v>
      </c>
      <c r="W33" s="59"/>
      <c r="X33" s="59"/>
      <c r="Y33" s="58">
        <v>10103</v>
      </c>
      <c r="Z33" s="60">
        <v>2</v>
      </c>
      <c r="AA33" s="61">
        <v>82467.3</v>
      </c>
      <c r="AB33" s="60">
        <v>3.89</v>
      </c>
      <c r="AC33" s="62">
        <f t="shared" si="12"/>
        <v>532.152</v>
      </c>
      <c r="AD33" s="63">
        <v>49</v>
      </c>
      <c r="AE33" s="64">
        <v>38446</v>
      </c>
      <c r="AF33" s="65"/>
      <c r="AG33" s="65"/>
      <c r="AH33" s="65"/>
      <c r="AI33" s="65"/>
      <c r="AJ33" s="65"/>
      <c r="AK33" s="66"/>
      <c r="AL33" s="66"/>
      <c r="AM33" s="66"/>
      <c r="AN33" s="66"/>
      <c r="AO33" s="66"/>
      <c r="AP33" s="66"/>
      <c r="AQ33" s="66"/>
      <c r="AR33" s="65"/>
      <c r="AS33" s="65"/>
      <c r="AT33" s="65"/>
    </row>
    <row r="34" spans="1:46" s="30" customFormat="1" ht="15.75" customHeight="1">
      <c r="A34" s="29"/>
      <c r="B34" s="54">
        <v>3</v>
      </c>
      <c r="C34" s="54" t="s">
        <v>63</v>
      </c>
      <c r="D34" s="21">
        <v>317</v>
      </c>
      <c r="E34" s="24" t="s">
        <v>75</v>
      </c>
      <c r="F34" s="24">
        <v>16</v>
      </c>
      <c r="G34" s="42"/>
      <c r="H34" s="24" t="s">
        <v>15</v>
      </c>
      <c r="I34" s="24">
        <v>1</v>
      </c>
      <c r="J34" s="24">
        <v>4</v>
      </c>
      <c r="K34" s="22">
        <v>4</v>
      </c>
      <c r="L34" s="79">
        <f t="shared" si="8"/>
        <v>100</v>
      </c>
      <c r="M34" s="24">
        <v>100</v>
      </c>
      <c r="N34" s="24">
        <f>M34-O34</f>
        <v>0</v>
      </c>
      <c r="O34" s="24">
        <v>100</v>
      </c>
      <c r="P34" s="23">
        <f>O34</f>
        <v>100</v>
      </c>
      <c r="Q34" s="24"/>
      <c r="R34" s="24">
        <v>20.4</v>
      </c>
      <c r="S34" s="51">
        <f>(M34-O34)/R34</f>
        <v>0</v>
      </c>
      <c r="T34" s="51">
        <f t="shared" si="9"/>
        <v>20.4</v>
      </c>
      <c r="U34" s="51">
        <f t="shared" si="10"/>
        <v>20.4</v>
      </c>
      <c r="V34" s="51">
        <f t="shared" si="11"/>
        <v>79.6</v>
      </c>
      <c r="W34" s="51"/>
      <c r="X34" s="51"/>
      <c r="Y34" s="24"/>
      <c r="Z34" s="25"/>
      <c r="AA34" s="26"/>
      <c r="AB34" s="25">
        <v>3.89</v>
      </c>
      <c r="AC34" s="52">
        <f t="shared" si="12"/>
        <v>389</v>
      </c>
      <c r="AD34" s="27"/>
      <c r="AE34" s="28"/>
      <c r="AF34" s="29"/>
      <c r="AG34" s="29"/>
      <c r="AH34" s="29"/>
      <c r="AI34" s="29"/>
      <c r="AJ34" s="29"/>
      <c r="AK34" s="45"/>
      <c r="AL34" s="45"/>
      <c r="AM34" s="45"/>
      <c r="AN34" s="45"/>
      <c r="AO34" s="45"/>
      <c r="AP34" s="45"/>
      <c r="AQ34" s="45"/>
      <c r="AR34" s="29"/>
      <c r="AS34" s="29"/>
      <c r="AT34" s="29"/>
    </row>
    <row r="35" spans="1:46" s="30" customFormat="1" ht="15.75" customHeight="1">
      <c r="A35" s="29"/>
      <c r="B35" s="54">
        <v>3</v>
      </c>
      <c r="C35" s="54" t="s">
        <v>63</v>
      </c>
      <c r="D35" s="21">
        <v>311</v>
      </c>
      <c r="E35" s="24" t="s">
        <v>23</v>
      </c>
      <c r="F35" s="24">
        <v>4</v>
      </c>
      <c r="G35" s="42">
        <v>1961</v>
      </c>
      <c r="H35" s="24" t="s">
        <v>5</v>
      </c>
      <c r="I35" s="24">
        <v>1</v>
      </c>
      <c r="J35" s="24">
        <v>4</v>
      </c>
      <c r="K35" s="22">
        <f>J35</f>
        <v>4</v>
      </c>
      <c r="L35" s="79">
        <f>M35+W35</f>
        <v>176.4</v>
      </c>
      <c r="M35" s="24">
        <v>176.4</v>
      </c>
      <c r="N35" s="24">
        <f>M35-O35</f>
        <v>0</v>
      </c>
      <c r="O35" s="24">
        <v>176.4</v>
      </c>
      <c r="P35" s="23">
        <f>O35</f>
        <v>176.4</v>
      </c>
      <c r="Q35" s="24"/>
      <c r="R35" s="24">
        <v>87</v>
      </c>
      <c r="S35" s="51">
        <f>R35/O35*N35</f>
        <v>0</v>
      </c>
      <c r="T35" s="51">
        <f>R35+S35</f>
        <v>87</v>
      </c>
      <c r="U35" s="51">
        <f>T35*100/M35</f>
        <v>49.31972789115646</v>
      </c>
      <c r="V35" s="51">
        <f>O35-Q35-R35</f>
        <v>89.4</v>
      </c>
      <c r="W35" s="51"/>
      <c r="X35" s="51"/>
      <c r="Y35" s="24">
        <v>10103</v>
      </c>
      <c r="Z35" s="25">
        <v>2</v>
      </c>
      <c r="AA35" s="26">
        <v>18800</v>
      </c>
      <c r="AB35" s="25">
        <v>3.89</v>
      </c>
      <c r="AC35" s="52">
        <f>O35*AB35</f>
        <v>686.196</v>
      </c>
      <c r="AD35" s="27">
        <v>54</v>
      </c>
      <c r="AE35" s="28">
        <v>37790</v>
      </c>
      <c r="AF35" s="29"/>
      <c r="AG35" s="29"/>
      <c r="AH35" s="29"/>
      <c r="AI35" s="29"/>
      <c r="AJ35" s="29"/>
      <c r="AK35" s="45"/>
      <c r="AL35" s="45"/>
      <c r="AM35" s="45"/>
      <c r="AN35" s="45" t="s">
        <v>40</v>
      </c>
      <c r="AO35" s="45"/>
      <c r="AP35" s="45"/>
      <c r="AQ35" s="45"/>
      <c r="AR35" s="29"/>
      <c r="AS35" s="29"/>
      <c r="AT35" s="29"/>
    </row>
    <row r="36" ht="15.75">
      <c r="AN36" s="44"/>
    </row>
    <row r="37" ht="15.75">
      <c r="AN37" s="44"/>
    </row>
    <row r="38" ht="15.75">
      <c r="AN38" s="44"/>
    </row>
    <row r="39" ht="15.75">
      <c r="AN39" s="44"/>
    </row>
    <row r="40" ht="15.75">
      <c r="AN40" s="44"/>
    </row>
    <row r="41" ht="15.75">
      <c r="AN41" s="44"/>
    </row>
    <row r="42" ht="15.75">
      <c r="AN42" s="44"/>
    </row>
    <row r="43" ht="15.75">
      <c r="AN43" s="44"/>
    </row>
    <row r="44" ht="15.75">
      <c r="AN44" s="44"/>
    </row>
    <row r="45" ht="15.75">
      <c r="AN45" s="44"/>
    </row>
    <row r="46" ht="15.75">
      <c r="AN46" s="44"/>
    </row>
    <row r="47" ht="15.75">
      <c r="AN47" s="44"/>
    </row>
    <row r="48" ht="15.75">
      <c r="AN48" s="44"/>
    </row>
    <row r="49" ht="15.75">
      <c r="AN49" s="44"/>
    </row>
    <row r="50" ht="15.75">
      <c r="AN50" s="44"/>
    </row>
    <row r="51" ht="15.75">
      <c r="AN51" s="44"/>
    </row>
    <row r="52" ht="15.75">
      <c r="AN52" s="44"/>
    </row>
    <row r="53" ht="15.75">
      <c r="AN53" s="44"/>
    </row>
    <row r="54" ht="15.75">
      <c r="AN54" s="44"/>
    </row>
    <row r="55" ht="15.75">
      <c r="AN55" s="44"/>
    </row>
    <row r="56" ht="15.75">
      <c r="AN56" s="44"/>
    </row>
    <row r="57" ht="15.75">
      <c r="AN57" s="44"/>
    </row>
    <row r="58" ht="15.75">
      <c r="AN58" s="44"/>
    </row>
    <row r="59" ht="15.75">
      <c r="AN59" s="44"/>
    </row>
    <row r="60" ht="15.75">
      <c r="AN60" s="44"/>
    </row>
    <row r="61" ht="15.75">
      <c r="AN61" s="44"/>
    </row>
    <row r="62" ht="15.75">
      <c r="AN62" s="44"/>
    </row>
    <row r="63" ht="15.75">
      <c r="AN63" s="44"/>
    </row>
    <row r="64" ht="15.75">
      <c r="AN64" s="44"/>
    </row>
    <row r="65" ht="15.75">
      <c r="AN65" s="44"/>
    </row>
    <row r="66" ht="15.75">
      <c r="AN66" s="44"/>
    </row>
    <row r="67" ht="15.75">
      <c r="AN67" s="44"/>
    </row>
    <row r="68" ht="15.75">
      <c r="AN68" s="44"/>
    </row>
    <row r="69" ht="15.75">
      <c r="AN69" s="44"/>
    </row>
    <row r="70" ht="15.75">
      <c r="AN70" s="44"/>
    </row>
    <row r="71" ht="15.75">
      <c r="AN71" s="44"/>
    </row>
    <row r="72" ht="15.75">
      <c r="AN72" s="44"/>
    </row>
    <row r="73" ht="15.75">
      <c r="AN73" s="44"/>
    </row>
    <row r="74" ht="15.75">
      <c r="AN74" s="44"/>
    </row>
  </sheetData>
  <sheetProtection/>
  <mergeCells count="31">
    <mergeCell ref="G3:G6"/>
    <mergeCell ref="AK3:AQ5"/>
    <mergeCell ref="Y3:Z3"/>
    <mergeCell ref="A3:A6"/>
    <mergeCell ref="O5:O6"/>
    <mergeCell ref="I3:I6"/>
    <mergeCell ref="Q5:V5"/>
    <mergeCell ref="H3:H6"/>
    <mergeCell ref="J3:J6"/>
    <mergeCell ref="M3:M6"/>
    <mergeCell ref="N3:N6"/>
    <mergeCell ref="AA3:AA6"/>
    <mergeCell ref="K3:K6"/>
    <mergeCell ref="AR3:AT5"/>
    <mergeCell ref="AB3:AB6"/>
    <mergeCell ref="AD3:AD6"/>
    <mergeCell ref="AJ3:AJ6"/>
    <mergeCell ref="AC3:AC6"/>
    <mergeCell ref="AI3:AI6"/>
    <mergeCell ref="AG3:AG6"/>
    <mergeCell ref="AH3:AH6"/>
    <mergeCell ref="Z4:Z6"/>
    <mergeCell ref="AE3:AE6"/>
    <mergeCell ref="D2:AG2"/>
    <mergeCell ref="D3:D6"/>
    <mergeCell ref="E3:E6"/>
    <mergeCell ref="F3:F6"/>
    <mergeCell ref="O3:V4"/>
    <mergeCell ref="L3:L6"/>
    <mergeCell ref="P5:P6"/>
    <mergeCell ref="AF3:AF6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mu-zkx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mu-zkx</dc:creator>
  <cp:keywords/>
  <dc:description/>
  <cp:lastModifiedBy>user</cp:lastModifiedBy>
  <cp:lastPrinted>2013-07-09T10:28:47Z</cp:lastPrinted>
  <dcterms:created xsi:type="dcterms:W3CDTF">2004-11-10T09:54:06Z</dcterms:created>
  <dcterms:modified xsi:type="dcterms:W3CDTF">2014-03-05T10:20:01Z</dcterms:modified>
  <cp:category/>
  <cp:version/>
  <cp:contentType/>
  <cp:contentStatus/>
</cp:coreProperties>
</file>